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70" yWindow="6525" windowWidth="16830" windowHeight="8265"/>
  </bookViews>
  <sheets>
    <sheet name="MBP" sheetId="1" r:id="rId1"/>
    <sheet name="PZP" sheetId="2" r:id="rId2"/>
    <sheet name="Ienākumi un izdevumi" sheetId="4" r:id="rId3"/>
    <sheet name="Saraksts" sheetId="8" r:id="rId4"/>
  </sheets>
  <definedNames>
    <definedName name="_ftn1" localSheetId="3">Saraksts!#REF!</definedName>
    <definedName name="_ftnref1" localSheetId="3">Saraksts!#REF!</definedName>
    <definedName name="_Toc46307108" localSheetId="3">Saraksts!#REF!</definedName>
    <definedName name="_xlnm.Print_Area" localSheetId="2">'Ienākumi un izdevumi'!$A$1:$L$50</definedName>
    <definedName name="_xlnm.Print_Area" localSheetId="0">MBP!$A$1:$N$55</definedName>
    <definedName name="_xlnm.Print_Area" localSheetId="1">PZP!$A$1:$H$43</definedName>
    <definedName name="_xlnm.Print_Area" localSheetId="3">Saraksts!$A$1:$C$11</definedName>
  </definedNames>
  <calcPr calcId="125725"/>
</workbook>
</file>

<file path=xl/calcChain.xml><?xml version="1.0" encoding="utf-8"?>
<calcChain xmlns="http://schemas.openxmlformats.org/spreadsheetml/2006/main">
  <c r="K18" i="1"/>
  <c r="K8"/>
  <c r="I39" i="4"/>
  <c r="I33"/>
  <c r="I25"/>
  <c r="I49" s="1"/>
  <c r="I15"/>
  <c r="I7"/>
  <c r="I23" s="1"/>
  <c r="E39"/>
  <c r="E33"/>
  <c r="E25"/>
  <c r="E49" s="1"/>
  <c r="E7"/>
  <c r="E23" s="1"/>
  <c r="F30" i="2"/>
  <c r="E30"/>
  <c r="F22"/>
  <c r="E22"/>
  <c r="F11"/>
  <c r="E11"/>
  <c r="F6"/>
  <c r="F17" s="1"/>
  <c r="F28" s="1"/>
  <c r="F40" s="1"/>
  <c r="F42" s="1"/>
  <c r="E6"/>
  <c r="E17" s="1"/>
  <c r="E28" s="1"/>
  <c r="E40" s="1"/>
  <c r="E42" s="1"/>
  <c r="I46" i="1"/>
  <c r="I35"/>
  <c r="I53" s="1"/>
  <c r="I18"/>
  <c r="I13"/>
  <c r="I31" s="1"/>
  <c r="G46"/>
  <c r="G35"/>
  <c r="G53" s="1"/>
  <c r="G13"/>
  <c r="G8"/>
  <c r="G31" s="1"/>
  <c r="K46"/>
  <c r="K35"/>
  <c r="K13"/>
  <c r="K31" s="1"/>
  <c r="K39" i="4"/>
  <c r="K15"/>
  <c r="K33"/>
  <c r="K25"/>
  <c r="K7"/>
  <c r="K53" i="1" l="1"/>
  <c r="D7" i="4"/>
  <c r="M55" i="1"/>
  <c r="N55"/>
  <c r="K49" i="4" l="1"/>
  <c r="K23"/>
  <c r="L14" s="1"/>
  <c r="N46" i="1"/>
  <c r="G6" i="2"/>
  <c r="G11"/>
  <c r="H11" s="1"/>
  <c r="G22"/>
  <c r="H22" s="1"/>
  <c r="M36" i="1"/>
  <c r="M12"/>
  <c r="M43"/>
  <c r="N36"/>
  <c r="N37"/>
  <c r="N38"/>
  <c r="N39"/>
  <c r="N40"/>
  <c r="N41"/>
  <c r="N42"/>
  <c r="N43"/>
  <c r="N45"/>
  <c r="N47"/>
  <c r="N48"/>
  <c r="N49"/>
  <c r="N35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2"/>
  <c r="N8"/>
  <c r="G30" i="2"/>
  <c r="H38"/>
  <c r="H39"/>
  <c r="H29"/>
  <c r="H23"/>
  <c r="H7" i="1"/>
  <c r="H8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4"/>
  <c r="H35"/>
  <c r="H36"/>
  <c r="H37"/>
  <c r="H38"/>
  <c r="H39"/>
  <c r="H40"/>
  <c r="H41"/>
  <c r="H42"/>
  <c r="H43"/>
  <c r="H44"/>
  <c r="H45"/>
  <c r="H46"/>
  <c r="H47"/>
  <c r="M51"/>
  <c r="M52"/>
  <c r="H41" i="2"/>
  <c r="H35"/>
  <c r="H36"/>
  <c r="H37"/>
  <c r="H30"/>
  <c r="H31"/>
  <c r="H32"/>
  <c r="H33"/>
  <c r="H34"/>
  <c r="H7"/>
  <c r="H16"/>
  <c r="H19"/>
  <c r="H20"/>
  <c r="H6"/>
  <c r="L45" i="4"/>
  <c r="L13"/>
  <c r="L15"/>
  <c r="H47"/>
  <c r="H48"/>
  <c r="H41"/>
  <c r="H42"/>
  <c r="H43"/>
  <c r="L34"/>
  <c r="H33"/>
  <c r="H34"/>
  <c r="H35"/>
  <c r="H36"/>
  <c r="H37"/>
  <c r="L16"/>
  <c r="L18"/>
  <c r="H15"/>
  <c r="H16"/>
  <c r="H18"/>
  <c r="H17"/>
  <c r="H14"/>
  <c r="H26"/>
  <c r="H27"/>
  <c r="H28"/>
  <c r="H29"/>
  <c r="H30"/>
  <c r="H31"/>
  <c r="H32"/>
  <c r="H38"/>
  <c r="H39"/>
  <c r="H40"/>
  <c r="H44"/>
  <c r="H45"/>
  <c r="H46"/>
  <c r="H25"/>
  <c r="L9"/>
  <c r="L11"/>
  <c r="L19"/>
  <c r="L21"/>
  <c r="L7"/>
  <c r="H8"/>
  <c r="H9"/>
  <c r="H10"/>
  <c r="H11"/>
  <c r="H12"/>
  <c r="H13"/>
  <c r="H19"/>
  <c r="H20"/>
  <c r="H21"/>
  <c r="H22"/>
  <c r="H7"/>
  <c r="M49" i="1"/>
  <c r="M9"/>
  <c r="M10"/>
  <c r="M11"/>
  <c r="M25"/>
  <c r="M26"/>
  <c r="M27"/>
  <c r="M28"/>
  <c r="M29"/>
  <c r="M30"/>
  <c r="M37"/>
  <c r="M38"/>
  <c r="M40"/>
  <c r="M41"/>
  <c r="M42"/>
  <c r="M45"/>
  <c r="M8"/>
  <c r="M13"/>
  <c r="M14"/>
  <c r="M15"/>
  <c r="M16"/>
  <c r="M17"/>
  <c r="M18"/>
  <c r="M19"/>
  <c r="M20"/>
  <c r="M21"/>
  <c r="M22"/>
  <c r="M35"/>
  <c r="M44"/>
  <c r="M46"/>
  <c r="M47"/>
  <c r="J38"/>
  <c r="J39"/>
  <c r="J40"/>
  <c r="J41"/>
  <c r="J42"/>
  <c r="J43"/>
  <c r="J44"/>
  <c r="J45"/>
  <c r="J46"/>
  <c r="J47"/>
  <c r="J48"/>
  <c r="J49"/>
  <c r="J50"/>
  <c r="J51"/>
  <c r="J52"/>
  <c r="J53"/>
  <c r="J35"/>
  <c r="J36"/>
  <c r="J37"/>
  <c r="J34"/>
  <c r="J8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7"/>
  <c r="H51"/>
  <c r="H52"/>
  <c r="H53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34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7"/>
  <c r="L44" i="4" l="1"/>
  <c r="L28"/>
  <c r="L22"/>
  <c r="L20"/>
  <c r="L12"/>
  <c r="L10"/>
  <c r="L8"/>
  <c r="L17"/>
  <c r="L32"/>
  <c r="L40"/>
  <c r="L38"/>
  <c r="L30"/>
  <c r="L26"/>
  <c r="L36"/>
  <c r="L42"/>
  <c r="L47"/>
  <c r="L25"/>
  <c r="L37"/>
  <c r="L31"/>
  <c r="L29"/>
  <c r="L27"/>
  <c r="L35"/>
  <c r="L33"/>
  <c r="L48"/>
  <c r="L43"/>
  <c r="L41"/>
  <c r="L39"/>
  <c r="L46"/>
  <c r="G17" i="2"/>
  <c r="G28" s="1"/>
  <c r="G40" s="1"/>
  <c r="G42" s="1"/>
  <c r="N53" i="1"/>
  <c r="N31"/>
  <c r="J16" i="4"/>
  <c r="J17"/>
  <c r="J21"/>
  <c r="J19"/>
  <c r="J8"/>
  <c r="J10"/>
  <c r="J12"/>
  <c r="J15"/>
  <c r="J18"/>
  <c r="J14"/>
  <c r="J22"/>
  <c r="J20"/>
  <c r="J13"/>
  <c r="J9"/>
  <c r="J11"/>
  <c r="J7"/>
  <c r="J48"/>
  <c r="J42"/>
  <c r="J34"/>
  <c r="J36"/>
  <c r="J25"/>
  <c r="J27"/>
  <c r="J29"/>
  <c r="J31"/>
  <c r="J37"/>
  <c r="J39"/>
  <c r="J44"/>
  <c r="J46"/>
  <c r="J47"/>
  <c r="J41"/>
  <c r="J43"/>
  <c r="J33"/>
  <c r="J35"/>
  <c r="J26"/>
  <c r="J28"/>
  <c r="J30"/>
  <c r="J32"/>
  <c r="J38"/>
  <c r="J40"/>
  <c r="J45"/>
  <c r="F15"/>
  <c r="F17"/>
  <c r="F14"/>
  <c r="F8"/>
  <c r="F10"/>
  <c r="F12"/>
  <c r="F19"/>
  <c r="F21"/>
  <c r="F7"/>
  <c r="F16"/>
  <c r="F18"/>
  <c r="F9"/>
  <c r="F11"/>
  <c r="F13"/>
  <c r="F20"/>
  <c r="F22"/>
  <c r="F47"/>
  <c r="F41"/>
  <c r="F34"/>
  <c r="F36"/>
  <c r="F27"/>
  <c r="F29"/>
  <c r="F31"/>
  <c r="F37"/>
  <c r="F39"/>
  <c r="F43"/>
  <c r="F45"/>
  <c r="F25"/>
  <c r="F48"/>
  <c r="F42"/>
  <c r="F33"/>
  <c r="F35"/>
  <c r="F26"/>
  <c r="F28"/>
  <c r="F30"/>
  <c r="F32"/>
  <c r="F38"/>
  <c r="F40"/>
  <c r="F44"/>
  <c r="F46"/>
  <c r="D19"/>
  <c r="D21"/>
  <c r="D15"/>
  <c r="D17"/>
  <c r="D9"/>
  <c r="D11"/>
  <c r="D13"/>
  <c r="D20"/>
  <c r="D22"/>
  <c r="D16"/>
  <c r="D18"/>
  <c r="D14"/>
  <c r="D8"/>
  <c r="D10"/>
  <c r="D12"/>
  <c r="D33"/>
  <c r="D35"/>
  <c r="D37"/>
  <c r="D39"/>
  <c r="D41"/>
  <c r="D43"/>
  <c r="D45"/>
  <c r="D47"/>
  <c r="D27"/>
  <c r="D29"/>
  <c r="D31"/>
  <c r="D25"/>
  <c r="D34"/>
  <c r="D36"/>
  <c r="D38"/>
  <c r="D40"/>
  <c r="D42"/>
  <c r="D44"/>
  <c r="D46"/>
  <c r="D48"/>
  <c r="D26"/>
  <c r="D28"/>
  <c r="D30"/>
  <c r="D32"/>
  <c r="L31" i="1"/>
  <c r="D11"/>
  <c r="D15"/>
  <c r="D19"/>
  <c r="D23"/>
  <c r="D27"/>
  <c r="D29"/>
  <c r="D8"/>
  <c r="D10"/>
  <c r="D12"/>
  <c r="D14"/>
  <c r="D16"/>
  <c r="D18"/>
  <c r="D20"/>
  <c r="D22"/>
  <c r="D24"/>
  <c r="D26"/>
  <c r="D28"/>
  <c r="D30"/>
  <c r="D7"/>
  <c r="D9"/>
  <c r="D13"/>
  <c r="D17"/>
  <c r="D21"/>
  <c r="D25"/>
  <c r="D31"/>
  <c r="D35"/>
  <c r="D37"/>
  <c r="D39"/>
  <c r="D41"/>
  <c r="D45"/>
  <c r="D49"/>
  <c r="D53"/>
  <c r="D36"/>
  <c r="D38"/>
  <c r="D40"/>
  <c r="D42"/>
  <c r="D44"/>
  <c r="D46"/>
  <c r="D48"/>
  <c r="D50"/>
  <c r="D52"/>
  <c r="D34"/>
  <c r="D43"/>
  <c r="D47"/>
  <c r="D51"/>
  <c r="L7" l="1"/>
  <c r="L41"/>
  <c r="M53"/>
  <c r="L20"/>
  <c r="L12"/>
  <c r="L42"/>
  <c r="L49"/>
  <c r="L38"/>
  <c r="L27"/>
  <c r="L17"/>
  <c r="L48"/>
  <c r="L37"/>
  <c r="L26"/>
  <c r="L16"/>
  <c r="L10"/>
  <c r="L23"/>
  <c r="L45"/>
  <c r="L34"/>
  <c r="L21"/>
  <c r="L43"/>
  <c r="L13"/>
  <c r="L9"/>
  <c r="H17" i="2"/>
  <c r="L24" i="1"/>
  <c r="M31"/>
  <c r="L50"/>
  <c r="L46"/>
  <c r="L39"/>
  <c r="L35"/>
  <c r="L28"/>
  <c r="L22"/>
  <c r="L18"/>
  <c r="L14"/>
  <c r="L8"/>
  <c r="L44"/>
  <c r="L51"/>
  <c r="L53"/>
  <c r="L47"/>
  <c r="L40"/>
  <c r="L36"/>
  <c r="L30"/>
  <c r="L25"/>
  <c r="L19"/>
  <c r="L15"/>
  <c r="L11"/>
  <c r="L29"/>
  <c r="L52"/>
  <c r="H28" i="2"/>
  <c r="H40" l="1"/>
</calcChain>
</file>

<file path=xl/sharedStrings.xml><?xml version="1.0" encoding="utf-8"?>
<sst xmlns="http://schemas.openxmlformats.org/spreadsheetml/2006/main" count="238" uniqueCount="127">
  <si>
    <t>Pozīcijas nosaukums</t>
  </si>
  <si>
    <t>Aktīvi</t>
  </si>
  <si>
    <t>Kase</t>
  </si>
  <si>
    <t>Prasības pret kredītiestādēm</t>
  </si>
  <si>
    <t>Pieprasījuma noguldījumi</t>
  </si>
  <si>
    <t>Termiņnoguldījumi</t>
  </si>
  <si>
    <t>Pārējās prasības pret kredītiestādēm</t>
  </si>
  <si>
    <t>Prasības pret klientiem</t>
  </si>
  <si>
    <t>Īstermiņa aizdevumi</t>
  </si>
  <si>
    <t>Ilgtermiņa aizdevumi</t>
  </si>
  <si>
    <t>Reverse repo darījumi</t>
  </si>
  <si>
    <t>Pārējās prasības pret klientiem</t>
  </si>
  <si>
    <t>Parāda vērtspapīri u.c. vērtspapīri ar fiksētu ienākumu</t>
  </si>
  <si>
    <t>Īstermiņa parāda vērtspapīri</t>
  </si>
  <si>
    <t>Ilgtermiņa parāda vērtspapīri</t>
  </si>
  <si>
    <t>Akcijas u.c. vērtspapīri ar nefiksētu ienākumu</t>
  </si>
  <si>
    <t>Līdzdalība saistīto sabiedrību pamatkapitālā</t>
  </si>
  <si>
    <t>Līdzdalība radniecīgo sabiedrību pamatkapitālā</t>
  </si>
  <si>
    <t>Ieguldījumu fondu ieguldījumu apliecības un tām pielīdzināmie vērtspapīri</t>
  </si>
  <si>
    <t>Atvasinātie finanšu instrumenti</t>
  </si>
  <si>
    <t>Nemateriālie aktīvi</t>
  </si>
  <si>
    <t>Pamatlīdzekļi</t>
  </si>
  <si>
    <t>Pašas akcijas un daļas</t>
  </si>
  <si>
    <t>Nākamo periodu izmaksas un uzkrātie ienākumi</t>
  </si>
  <si>
    <t>Pārējie aktīvi</t>
  </si>
  <si>
    <t>Aktīvi kopā</t>
  </si>
  <si>
    <t>Aktīvi pārvaldīšanā</t>
  </si>
  <si>
    <t>Pasīvi</t>
  </si>
  <si>
    <t>Saistības pret kredītiestādēm</t>
  </si>
  <si>
    <t>Saistības pret klientiem</t>
  </si>
  <si>
    <t>Īstermiņa aizņēmumi</t>
  </si>
  <si>
    <t>Ilgtermiņa aizņēmumi</t>
  </si>
  <si>
    <t>Repo darījumi</t>
  </si>
  <si>
    <t>Pārējās saistības</t>
  </si>
  <si>
    <t>Emitētie parāda vērtspapīri</t>
  </si>
  <si>
    <t>Nākamo periodu ienākumi un uzkrātie izdevumi</t>
  </si>
  <si>
    <t>Uzkrājumi parādiem un saistībām</t>
  </si>
  <si>
    <t xml:space="preserve">Pakārtotās saistības </t>
  </si>
  <si>
    <t>Kapitāls un rezerves</t>
  </si>
  <si>
    <t>Apmaksātais pamatkapitāls</t>
  </si>
  <si>
    <t>Akciju emisijas uzcenojums</t>
  </si>
  <si>
    <t>Pārvērtēšanas rezerves</t>
  </si>
  <si>
    <t>Rezerves</t>
  </si>
  <si>
    <t>Iepriekšējo gadu nesadalītā peļņa vai zaudējumi</t>
  </si>
  <si>
    <t>Pārskata gada peļņa vai zaudējumi</t>
  </si>
  <si>
    <t>Pasīvi kopā</t>
  </si>
  <si>
    <t>Procentu ienākumi</t>
  </si>
  <si>
    <t>No prasībām pret kredītiestādēm</t>
  </si>
  <si>
    <t>No prasībām pret klientu</t>
  </si>
  <si>
    <t>No parāda vērtspapīriem u.c. vērtspapīriem ar fiksētu ienākumu</t>
  </si>
  <si>
    <t xml:space="preserve">Pārējie </t>
  </si>
  <si>
    <t>Procentu izdevumi</t>
  </si>
  <si>
    <t>Par saistībām pret kredītiestādēm</t>
  </si>
  <si>
    <t>Par saistībām pret klientiem</t>
  </si>
  <si>
    <t>Par emitētajiem parāda vērtspapīriem</t>
  </si>
  <si>
    <t>Par pakārtotajām saistībām</t>
  </si>
  <si>
    <t>Pārējie</t>
  </si>
  <si>
    <t>Tīrie procentu ienākumi</t>
  </si>
  <si>
    <t>Dividenžu ienākumi</t>
  </si>
  <si>
    <t>Komisijas naudas u.c. līdzīgi ienākumi</t>
  </si>
  <si>
    <t>Komisijas naudas u.c. līdzīgi izdevumi</t>
  </si>
  <si>
    <t>Finanšu instrumentu tirdzniecības darījumu peļņa vai zaudējumi</t>
  </si>
  <si>
    <t>Ieguldījumu pārvērtēšanas rezultāts, t.sk.</t>
  </si>
  <si>
    <t>Ārvalstu valūtas</t>
  </si>
  <si>
    <t>Pārāda vērtspapīri</t>
  </si>
  <si>
    <t>Akcijas</t>
  </si>
  <si>
    <t>Ieguldījumu fondu ieguldījumu apliecības</t>
  </si>
  <si>
    <t>Citi finanšu instrumenti</t>
  </si>
  <si>
    <t>Finansiālās darbības peļņa vai zaudējumi</t>
  </si>
  <si>
    <t>Citi parastie ienākumi</t>
  </si>
  <si>
    <t>Administratīvie izdevumi</t>
  </si>
  <si>
    <t>Padomei un valdei samaksātais atalgojums</t>
  </si>
  <si>
    <t>Personāla atalgojums</t>
  </si>
  <si>
    <t>Valsts sociālās apdrošināšanas obligātās iemaksas</t>
  </si>
  <si>
    <t>Nodokļi</t>
  </si>
  <si>
    <t>Nemateriālo aktīvu amortizācija un pamatlīdzekļu vērtības nolietojums</t>
  </si>
  <si>
    <t>Citi parastie izdevumi</t>
  </si>
  <si>
    <t>Izdevumi uzkrājumiem nedrošajiem parādiem un ārpusbilances saistībām</t>
  </si>
  <si>
    <t>Uzkrājumu samazināšanas ienākumi</t>
  </si>
  <si>
    <t>Uzņēmuma ienākuma nodoklis</t>
  </si>
  <si>
    <t>Pārskata gada nesadalītā peļņa vai zaudējumi</t>
  </si>
  <si>
    <t>1. pielikums</t>
  </si>
  <si>
    <t>2. pielikums</t>
  </si>
  <si>
    <t>%</t>
  </si>
  <si>
    <t>tūkst. latu</t>
  </si>
  <si>
    <t xml:space="preserve">Ieguldījumu brokeru sabiedrību peļņas vai zaudējumu izvērsuma kopsavilkums </t>
  </si>
  <si>
    <t>Ienākumi</t>
  </si>
  <si>
    <t>Ienākumi kopā</t>
  </si>
  <si>
    <t>Izdevumi</t>
  </si>
  <si>
    <t>Izdevumi kopā</t>
  </si>
  <si>
    <t>Ieguldījumu brokeru sabiedrību ienākumu un izdevumu analīze</t>
  </si>
  <si>
    <r>
      <t xml:space="preserve">Reverse repo </t>
    </r>
    <r>
      <rPr>
        <sz val="9"/>
        <rFont val="Times New Roman"/>
        <family val="1"/>
      </rPr>
      <t>darījumi</t>
    </r>
  </si>
  <si>
    <t>Finanšu instrumentu tirdzniecības darījumu zaudējumi</t>
  </si>
  <si>
    <t xml:space="preserve">Finanšu instrumentu tirdzniecības darījumu peļņa </t>
  </si>
  <si>
    <t>3. pielikums</t>
  </si>
  <si>
    <t>Ienākumi no ieguldījumu pārvērtēšanas</t>
  </si>
  <si>
    <t>Zaudējumi no ieguldījumu pārvērtēšanas</t>
  </si>
  <si>
    <t>1.</t>
  </si>
  <si>
    <t>3.</t>
  </si>
  <si>
    <t>4.</t>
  </si>
  <si>
    <t>5.</t>
  </si>
  <si>
    <t>4. pielikums</t>
  </si>
  <si>
    <t>"Prudentia"</t>
  </si>
  <si>
    <t xml:space="preserve"> </t>
  </si>
  <si>
    <t>-</t>
  </si>
  <si>
    <t>Peļņa vai zaudējumi pirms uzņēmuma ienākuma nodokļa aprēķināšanas</t>
  </si>
  <si>
    <t>2.</t>
  </si>
  <si>
    <t>*</t>
  </si>
  <si>
    <t>Iekavās norādītas mātesbankas (būtiska līdzdalība sabiedrībā pārsniedz 50%).</t>
  </si>
  <si>
    <t>"Real Trade"</t>
  </si>
  <si>
    <t>Dukascopy Europe IBS AS (100% Dukascopy Bank SA (Šveice))*</t>
  </si>
  <si>
    <t>`</t>
  </si>
  <si>
    <t>"AB.LV Capital Markets"  ("ABLV Bank" AS)*</t>
  </si>
  <si>
    <t>31.12.11.</t>
  </si>
  <si>
    <t>31.03.12.</t>
  </si>
  <si>
    <t>Brokeru sabiedrību turējumā esošie klientu naudas līdzekļi</t>
  </si>
  <si>
    <t>Ieguldījumu brokeru sabiedrību bilances kopsavilkums un sabiedrību turējumā esošie klientu naudas līdzekļi</t>
  </si>
  <si>
    <t xml:space="preserve">Brokeru sabiedrību turējumā eosošie klientu naudas līdzekļi klientu darījumu ar finanšu instrumentiem veikšanai  </t>
  </si>
  <si>
    <t>30.06.12.</t>
  </si>
  <si>
    <t xml:space="preserve">"Renesource Capital" </t>
  </si>
  <si>
    <t>30.09.12.</t>
  </si>
  <si>
    <t>31.12.12.</t>
  </si>
  <si>
    <t>31.12.2012. salīdzinājumā ar</t>
  </si>
  <si>
    <t>31.12.2011.</t>
  </si>
  <si>
    <t>30.09.2012.</t>
  </si>
  <si>
    <t>31.12.2012. salīdzinājumā ar 31.12.2011.</t>
  </si>
  <si>
    <t xml:space="preserve">      2012. gada 31. decembrī darbojošos ieguldījumu brokeru sabiedrību saraksts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</si>
</sst>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7">
    <font>
      <sz val="10"/>
      <name val="Arial"/>
      <charset val="186"/>
    </font>
    <font>
      <sz val="10"/>
      <name val="Arial"/>
      <family val="2"/>
      <charset val="186"/>
    </font>
    <font>
      <sz val="10"/>
      <name val="Teutonica Baltic"/>
      <charset val="186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  <font>
      <b/>
      <sz val="7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name val="Arial"/>
      <family val="2"/>
      <charset val="186"/>
    </font>
    <font>
      <i/>
      <sz val="9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Times New Roman"/>
      <family val="1"/>
      <charset val="186"/>
    </font>
    <font>
      <sz val="9"/>
      <color indexed="8"/>
      <name val="Times New Roman"/>
      <family val="1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1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1" applyNumberFormat="0" applyAlignment="0" applyProtection="0"/>
    <xf numFmtId="0" fontId="29" fillId="0" borderId="6" applyNumberFormat="0" applyFill="0" applyAlignment="0" applyProtection="0"/>
    <xf numFmtId="0" fontId="30" fillId="22" borderId="0" applyNumberFormat="0" applyBorder="0" applyAlignment="0" applyProtection="0"/>
    <xf numFmtId="0" fontId="2" fillId="0" borderId="0"/>
    <xf numFmtId="0" fontId="2" fillId="0" borderId="0" applyFill="0"/>
    <xf numFmtId="0" fontId="1" fillId="23" borderId="7" applyNumberFormat="0" applyFont="0" applyAlignment="0" applyProtection="0"/>
    <xf numFmtId="0" fontId="31" fillId="20" borderId="8" applyNumberForma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2" fillId="0" borderId="0"/>
  </cellStyleXfs>
  <cellXfs count="211">
    <xf numFmtId="0" fontId="0" fillId="0" borderId="0" xfId="0"/>
    <xf numFmtId="0" fontId="4" fillId="0" borderId="0" xfId="37" applyFont="1" applyAlignment="1">
      <alignment vertical="center"/>
    </xf>
    <xf numFmtId="3" fontId="6" fillId="0" borderId="0" xfId="38" applyNumberFormat="1" applyFont="1" applyFill="1" applyBorder="1" applyAlignment="1">
      <alignment vertical="center"/>
    </xf>
    <xf numFmtId="3" fontId="6" fillId="0" borderId="0" xfId="37" applyNumberFormat="1" applyFont="1" applyFill="1" applyBorder="1" applyAlignment="1">
      <alignment vertical="center"/>
    </xf>
    <xf numFmtId="0" fontId="4" fillId="0" borderId="0" xfId="37" applyFont="1" applyFill="1" applyAlignment="1">
      <alignment vertical="center"/>
    </xf>
    <xf numFmtId="3" fontId="6" fillId="0" borderId="0" xfId="38" applyNumberFormat="1" applyFont="1" applyFill="1" applyBorder="1" applyAlignment="1"/>
    <xf numFmtId="3" fontId="8" fillId="0" borderId="0" xfId="38" applyNumberFormat="1" applyFont="1" applyFill="1" applyBorder="1" applyAlignment="1">
      <alignment vertical="center"/>
    </xf>
    <xf numFmtId="0" fontId="9" fillId="0" borderId="0" xfId="37" applyFont="1" applyAlignment="1">
      <alignment vertical="center"/>
    </xf>
    <xf numFmtId="3" fontId="8" fillId="0" borderId="0" xfId="37" applyNumberFormat="1" applyFont="1" applyFill="1" applyBorder="1" applyAlignment="1">
      <alignment vertical="center"/>
    </xf>
    <xf numFmtId="0" fontId="10" fillId="0" borderId="0" xfId="37" applyFont="1" applyAlignment="1">
      <alignment horizontal="right" vertical="center"/>
    </xf>
    <xf numFmtId="0" fontId="4" fillId="0" borderId="0" xfId="37" applyFont="1" applyAlignment="1">
      <alignment horizontal="right" vertical="center"/>
    </xf>
    <xf numFmtId="0" fontId="11" fillId="0" borderId="11" xfId="37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5" fillId="0" borderId="13" xfId="37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top"/>
    </xf>
    <xf numFmtId="0" fontId="12" fillId="0" borderId="0" xfId="0" applyFont="1"/>
    <xf numFmtId="0" fontId="11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vertical="center"/>
    </xf>
    <xf numFmtId="164" fontId="5" fillId="0" borderId="18" xfId="0" applyNumberFormat="1" applyFont="1" applyBorder="1"/>
    <xf numFmtId="164" fontId="5" fillId="0" borderId="19" xfId="0" applyNumberFormat="1" applyFont="1" applyBorder="1"/>
    <xf numFmtId="164" fontId="5" fillId="0" borderId="13" xfId="0" applyNumberFormat="1" applyFont="1" applyBorder="1"/>
    <xf numFmtId="164" fontId="5" fillId="0" borderId="15" xfId="0" applyNumberFormat="1" applyFont="1" applyBorder="1"/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64" fontId="5" fillId="0" borderId="13" xfId="0" applyNumberFormat="1" applyFont="1" applyFill="1" applyBorder="1"/>
    <xf numFmtId="0" fontId="5" fillId="0" borderId="0" xfId="0" applyFont="1" applyBorder="1" applyAlignment="1">
      <alignment vertical="center"/>
    </xf>
    <xf numFmtId="0" fontId="7" fillId="24" borderId="20" xfId="0" applyFont="1" applyFill="1" applyBorder="1" applyAlignment="1">
      <alignment vertical="center"/>
    </xf>
    <xf numFmtId="164" fontId="7" fillId="24" borderId="11" xfId="0" applyNumberFormat="1" applyFont="1" applyFill="1" applyBorder="1"/>
    <xf numFmtId="164" fontId="7" fillId="24" borderId="10" xfId="0" applyNumberFormat="1" applyFont="1" applyFill="1" applyBorder="1"/>
    <xf numFmtId="0" fontId="7" fillId="0" borderId="21" xfId="0" applyFont="1" applyBorder="1" applyAlignment="1">
      <alignment horizontal="center"/>
    </xf>
    <xf numFmtId="0" fontId="0" fillId="0" borderId="0" xfId="0" applyBorder="1"/>
    <xf numFmtId="164" fontId="5" fillId="0" borderId="22" xfId="0" applyNumberFormat="1" applyFont="1" applyFill="1" applyBorder="1"/>
    <xf numFmtId="164" fontId="5" fillId="0" borderId="23" xfId="0" applyNumberFormat="1" applyFont="1" applyFill="1" applyBorder="1"/>
    <xf numFmtId="164" fontId="5" fillId="0" borderId="24" xfId="0" applyNumberFormat="1" applyFont="1" applyFill="1" applyBorder="1"/>
    <xf numFmtId="164" fontId="5" fillId="0" borderId="25" xfId="0" applyNumberFormat="1" applyFont="1" applyFill="1" applyBorder="1"/>
    <xf numFmtId="0" fontId="5" fillId="0" borderId="26" xfId="0" applyFont="1" applyBorder="1" applyAlignment="1">
      <alignment vertical="center"/>
    </xf>
    <xf numFmtId="0" fontId="5" fillId="0" borderId="13" xfId="37" applyFont="1" applyBorder="1" applyAlignment="1">
      <alignment vertical="center"/>
    </xf>
    <xf numFmtId="0" fontId="13" fillId="0" borderId="13" xfId="37" applyFont="1" applyBorder="1" applyAlignment="1">
      <alignment vertical="center"/>
    </xf>
    <xf numFmtId="0" fontId="5" fillId="0" borderId="13" xfId="37" applyFont="1" applyFill="1" applyBorder="1" applyAlignment="1">
      <alignment vertical="center"/>
    </xf>
    <xf numFmtId="49" fontId="5" fillId="0" borderId="13" xfId="37" applyNumberFormat="1" applyFont="1" applyFill="1" applyBorder="1" applyAlignment="1">
      <alignment vertical="center"/>
    </xf>
    <xf numFmtId="0" fontId="5" fillId="0" borderId="13" xfId="37" applyFont="1" applyBorder="1" applyAlignment="1">
      <alignment vertical="center" wrapText="1"/>
    </xf>
    <xf numFmtId="0" fontId="5" fillId="0" borderId="20" xfId="37" applyFont="1" applyFill="1" applyBorder="1" applyAlignment="1">
      <alignment horizontal="left" vertical="center"/>
    </xf>
    <xf numFmtId="0" fontId="5" fillId="0" borderId="18" xfId="37" applyFont="1" applyBorder="1" applyAlignment="1">
      <alignment vertical="center"/>
    </xf>
    <xf numFmtId="0" fontId="5" fillId="0" borderId="13" xfId="37" applyFont="1" applyBorder="1" applyAlignment="1">
      <alignment horizontal="left" vertical="center"/>
    </xf>
    <xf numFmtId="0" fontId="5" fillId="0" borderId="14" xfId="37" applyFont="1" applyBorder="1" applyAlignment="1">
      <alignment vertical="center"/>
    </xf>
    <xf numFmtId="164" fontId="5" fillId="0" borderId="17" xfId="38" applyNumberFormat="1" applyFont="1" applyBorder="1" applyAlignment="1">
      <alignment vertical="center"/>
    </xf>
    <xf numFmtId="165" fontId="5" fillId="0" borderId="18" xfId="37" applyNumberFormat="1" applyFont="1" applyBorder="1" applyAlignment="1">
      <alignment vertical="center"/>
    </xf>
    <xf numFmtId="164" fontId="5" fillId="0" borderId="18" xfId="38" applyNumberFormat="1" applyFont="1" applyBorder="1" applyAlignment="1">
      <alignment horizontal="right" vertical="center"/>
    </xf>
    <xf numFmtId="165" fontId="5" fillId="0" borderId="18" xfId="37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 wrapText="1"/>
    </xf>
    <xf numFmtId="0" fontId="5" fillId="0" borderId="13" xfId="37" applyFont="1" applyFill="1" applyBorder="1" applyAlignment="1">
      <alignment vertical="center" wrapText="1"/>
    </xf>
    <xf numFmtId="0" fontId="7" fillId="24" borderId="13" xfId="37" applyFont="1" applyFill="1" applyBorder="1" applyAlignment="1">
      <alignment vertical="center"/>
    </xf>
    <xf numFmtId="0" fontId="5" fillId="0" borderId="15" xfId="37" applyFont="1" applyBorder="1" applyAlignment="1">
      <alignment horizontal="left" vertical="center"/>
    </xf>
    <xf numFmtId="0" fontId="5" fillId="0" borderId="15" xfId="37" applyFont="1" applyFill="1" applyBorder="1" applyAlignment="1">
      <alignment vertical="center"/>
    </xf>
    <xf numFmtId="49" fontId="7" fillId="0" borderId="13" xfId="37" applyNumberFormat="1" applyFont="1" applyFill="1" applyBorder="1" applyAlignment="1">
      <alignment vertical="center"/>
    </xf>
    <xf numFmtId="49" fontId="7" fillId="24" borderId="13" xfId="37" applyNumberFormat="1" applyFont="1" applyFill="1" applyBorder="1" applyAlignment="1">
      <alignment vertical="center"/>
    </xf>
    <xf numFmtId="0" fontId="5" fillId="0" borderId="0" xfId="37" applyFont="1" applyAlignment="1">
      <alignment vertical="center"/>
    </xf>
    <xf numFmtId="164" fontId="7" fillId="0" borderId="21" xfId="0" applyNumberFormat="1" applyFont="1" applyBorder="1" applyAlignment="1">
      <alignment horizontal="center"/>
    </xf>
    <xf numFmtId="164" fontId="5" fillId="0" borderId="18" xfId="37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11" fillId="0" borderId="0" xfId="0" applyFont="1"/>
    <xf numFmtId="0" fontId="11" fillId="0" borderId="0" xfId="37" applyFont="1" applyAlignment="1">
      <alignment vertical="center"/>
    </xf>
    <xf numFmtId="0" fontId="14" fillId="0" borderId="0" xfId="0" applyFont="1"/>
    <xf numFmtId="0" fontId="1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right"/>
    </xf>
    <xf numFmtId="0" fontId="5" fillId="0" borderId="15" xfId="37" applyFont="1" applyBorder="1" applyAlignment="1">
      <alignment vertical="center"/>
    </xf>
    <xf numFmtId="164" fontId="12" fillId="0" borderId="0" xfId="0" applyNumberFormat="1" applyFont="1"/>
    <xf numFmtId="164" fontId="5" fillId="0" borderId="13" xfId="37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164" fontId="7" fillId="24" borderId="13" xfId="37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0" xfId="0" applyFont="1"/>
    <xf numFmtId="164" fontId="15" fillId="24" borderId="13" xfId="37" applyNumberFormat="1" applyFont="1" applyFill="1" applyBorder="1" applyAlignment="1">
      <alignment horizontal="right" vertical="center"/>
    </xf>
    <xf numFmtId="0" fontId="4" fillId="0" borderId="0" xfId="37" applyFont="1" applyBorder="1" applyAlignment="1">
      <alignment vertical="center"/>
    </xf>
    <xf numFmtId="0" fontId="5" fillId="0" borderId="13" xfId="37" applyFont="1" applyBorder="1" applyAlignment="1">
      <alignment vertical="top"/>
    </xf>
    <xf numFmtId="0" fontId="5" fillId="0" borderId="10" xfId="37" applyFont="1" applyFill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164" fontId="5" fillId="0" borderId="18" xfId="0" applyNumberFormat="1" applyFont="1" applyFill="1" applyBorder="1"/>
    <xf numFmtId="0" fontId="7" fillId="24" borderId="10" xfId="0" applyFont="1" applyFill="1" applyBorder="1" applyAlignment="1">
      <alignment vertical="center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center"/>
    </xf>
    <xf numFmtId="0" fontId="5" fillId="0" borderId="15" xfId="0" applyFont="1" applyBorder="1" applyAlignment="1">
      <alignment vertical="center"/>
    </xf>
    <xf numFmtId="0" fontId="7" fillId="24" borderId="19" xfId="0" applyFont="1" applyFill="1" applyBorder="1" applyAlignment="1">
      <alignment vertical="center"/>
    </xf>
    <xf numFmtId="0" fontId="7" fillId="24" borderId="16" xfId="0" applyFont="1" applyFill="1" applyBorder="1" applyAlignment="1">
      <alignment vertical="center"/>
    </xf>
    <xf numFmtId="164" fontId="7" fillId="24" borderId="13" xfId="0" applyNumberFormat="1" applyFont="1" applyFill="1" applyBorder="1"/>
    <xf numFmtId="0" fontId="12" fillId="0" borderId="0" xfId="0" applyFont="1" applyAlignment="1">
      <alignment horizontal="right"/>
    </xf>
    <xf numFmtId="164" fontId="5" fillId="0" borderId="17" xfId="38" applyNumberFormat="1" applyFont="1" applyBorder="1" applyAlignment="1">
      <alignment horizontal="right" vertical="center"/>
    </xf>
    <xf numFmtId="164" fontId="5" fillId="0" borderId="11" xfId="38" applyNumberFormat="1" applyFont="1" applyBorder="1" applyAlignment="1">
      <alignment horizontal="right" vertical="center"/>
    </xf>
    <xf numFmtId="165" fontId="5" fillId="0" borderId="11" xfId="37" applyNumberFormat="1" applyFont="1" applyBorder="1" applyAlignment="1">
      <alignment horizontal="right" vertical="center"/>
    </xf>
    <xf numFmtId="3" fontId="5" fillId="0" borderId="18" xfId="37" applyNumberFormat="1" applyFont="1" applyBorder="1" applyAlignment="1">
      <alignment vertical="center"/>
    </xf>
    <xf numFmtId="3" fontId="5" fillId="0" borderId="18" xfId="37" applyNumberFormat="1" applyFont="1" applyBorder="1" applyAlignment="1">
      <alignment horizontal="right" vertical="center"/>
    </xf>
    <xf numFmtId="3" fontId="5" fillId="0" borderId="11" xfId="37" applyNumberFormat="1" applyFont="1" applyFill="1" applyBorder="1" applyAlignment="1">
      <alignment horizontal="right" vertical="center"/>
    </xf>
    <xf numFmtId="3" fontId="5" fillId="0" borderId="13" xfId="37" applyNumberFormat="1" applyFont="1" applyBorder="1" applyAlignment="1">
      <alignment vertical="center"/>
    </xf>
    <xf numFmtId="3" fontId="5" fillId="0" borderId="13" xfId="37" applyNumberFormat="1" applyFont="1" applyFill="1" applyBorder="1" applyAlignment="1">
      <alignment vertical="center"/>
    </xf>
    <xf numFmtId="3" fontId="7" fillId="24" borderId="13" xfId="37" applyNumberFormat="1" applyFont="1" applyFill="1" applyBorder="1" applyAlignment="1">
      <alignment vertical="center"/>
    </xf>
    <xf numFmtId="3" fontId="5" fillId="0" borderId="13" xfId="37" applyNumberFormat="1" applyFont="1" applyBorder="1" applyAlignment="1">
      <alignment horizontal="right" vertical="center"/>
    </xf>
    <xf numFmtId="3" fontId="5" fillId="0" borderId="13" xfId="37" applyNumberFormat="1" applyFont="1" applyFill="1" applyBorder="1" applyAlignment="1">
      <alignment horizontal="right" vertical="center"/>
    </xf>
    <xf numFmtId="3" fontId="7" fillId="24" borderId="15" xfId="38" applyNumberFormat="1" applyFont="1" applyFill="1" applyBorder="1" applyAlignment="1">
      <alignment vertical="center"/>
    </xf>
    <xf numFmtId="3" fontId="5" fillId="0" borderId="23" xfId="0" applyNumberFormat="1" applyFont="1" applyBorder="1"/>
    <xf numFmtId="3" fontId="5" fillId="0" borderId="13" xfId="0" applyNumberFormat="1" applyFont="1" applyFill="1" applyBorder="1"/>
    <xf numFmtId="3" fontId="7" fillId="24" borderId="10" xfId="0" applyNumberFormat="1" applyFont="1" applyFill="1" applyBorder="1"/>
    <xf numFmtId="3" fontId="7" fillId="0" borderId="21" xfId="0" applyNumberFormat="1" applyFont="1" applyBorder="1" applyAlignment="1">
      <alignment horizontal="center"/>
    </xf>
    <xf numFmtId="3" fontId="7" fillId="24" borderId="13" xfId="0" applyNumberFormat="1" applyFont="1" applyFill="1" applyBorder="1"/>
    <xf numFmtId="165" fontId="17" fillId="0" borderId="18" xfId="37" applyNumberFormat="1" applyFont="1" applyFill="1" applyBorder="1" applyAlignment="1">
      <alignment horizontal="right" vertical="center"/>
    </xf>
    <xf numFmtId="0" fontId="14" fillId="0" borderId="0" xfId="0" applyFont="1" applyAlignment="1">
      <alignment wrapText="1"/>
    </xf>
    <xf numFmtId="3" fontId="0" fillId="0" borderId="0" xfId="0" applyNumberFormat="1"/>
    <xf numFmtId="0" fontId="11" fillId="0" borderId="10" xfId="0" applyFont="1" applyFill="1" applyBorder="1" applyAlignment="1">
      <alignment horizontal="center" vertical="center"/>
    </xf>
    <xf numFmtId="0" fontId="35" fillId="0" borderId="0" xfId="0" applyFont="1"/>
    <xf numFmtId="0" fontId="35" fillId="0" borderId="0" xfId="0" applyFont="1" applyAlignment="1">
      <alignment wrapText="1"/>
    </xf>
    <xf numFmtId="0" fontId="35" fillId="0" borderId="0" xfId="0" applyFont="1" applyFill="1"/>
    <xf numFmtId="0" fontId="11" fillId="0" borderId="10" xfId="37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37" applyFont="1" applyBorder="1" applyAlignment="1">
      <alignment horizontal="left" vertical="top"/>
    </xf>
    <xf numFmtId="164" fontId="17" fillId="0" borderId="18" xfId="38" applyNumberFormat="1" applyFont="1" applyFill="1" applyBorder="1" applyAlignment="1">
      <alignment horizontal="right"/>
    </xf>
    <xf numFmtId="3" fontId="4" fillId="0" borderId="18" xfId="37" applyNumberFormat="1" applyFont="1" applyBorder="1" applyAlignment="1">
      <alignment horizontal="right"/>
    </xf>
    <xf numFmtId="3" fontId="4" fillId="0" borderId="18" xfId="37" applyNumberFormat="1" applyFont="1" applyFill="1" applyBorder="1" applyAlignment="1">
      <alignment horizontal="right"/>
    </xf>
    <xf numFmtId="0" fontId="4" fillId="0" borderId="18" xfId="37" applyFont="1" applyBorder="1" applyAlignment="1">
      <alignment horizontal="right"/>
    </xf>
    <xf numFmtId="165" fontId="17" fillId="0" borderId="18" xfId="37" applyNumberFormat="1" applyFont="1" applyFill="1" applyBorder="1" applyAlignment="1">
      <alignment horizontal="right"/>
    </xf>
    <xf numFmtId="3" fontId="7" fillId="25" borderId="18" xfId="37" applyNumberFormat="1" applyFont="1" applyFill="1" applyBorder="1" applyAlignment="1">
      <alignment vertical="center"/>
    </xf>
    <xf numFmtId="164" fontId="7" fillId="25" borderId="17" xfId="38" applyNumberFormat="1" applyFont="1" applyFill="1" applyBorder="1" applyAlignment="1">
      <alignment vertical="center"/>
    </xf>
    <xf numFmtId="165" fontId="7" fillId="25" borderId="18" xfId="37" applyNumberFormat="1" applyFont="1" applyFill="1" applyBorder="1" applyAlignment="1">
      <alignment vertical="center"/>
    </xf>
    <xf numFmtId="165" fontId="7" fillId="25" borderId="18" xfId="37" applyNumberFormat="1" applyFont="1" applyFill="1" applyBorder="1" applyAlignment="1">
      <alignment horizontal="right" vertical="center"/>
    </xf>
    <xf numFmtId="164" fontId="15" fillId="25" borderId="18" xfId="38" applyNumberFormat="1" applyFont="1" applyFill="1" applyBorder="1" applyAlignment="1">
      <alignment horizontal="right" vertical="center"/>
    </xf>
    <xf numFmtId="0" fontId="7" fillId="25" borderId="10" xfId="37" applyFont="1" applyFill="1" applyBorder="1" applyAlignment="1">
      <alignment vertical="center"/>
    </xf>
    <xf numFmtId="0" fontId="7" fillId="25" borderId="27" xfId="37" applyFont="1" applyFill="1" applyBorder="1" applyAlignment="1">
      <alignment vertical="center"/>
    </xf>
    <xf numFmtId="3" fontId="7" fillId="25" borderId="11" xfId="37" applyNumberFormat="1" applyFont="1" applyFill="1" applyBorder="1" applyAlignment="1">
      <alignment vertical="center"/>
    </xf>
    <xf numFmtId="164" fontId="7" fillId="25" borderId="27" xfId="38" applyNumberFormat="1" applyFont="1" applyFill="1" applyBorder="1" applyAlignment="1">
      <alignment vertical="center"/>
    </xf>
    <xf numFmtId="165" fontId="7" fillId="25" borderId="11" xfId="37" applyNumberFormat="1" applyFont="1" applyFill="1" applyBorder="1" applyAlignment="1">
      <alignment vertical="center"/>
    </xf>
    <xf numFmtId="165" fontId="7" fillId="25" borderId="11" xfId="37" applyNumberFormat="1" applyFont="1" applyFill="1" applyBorder="1" applyAlignment="1">
      <alignment horizontal="right" vertical="center"/>
    </xf>
    <xf numFmtId="164" fontId="15" fillId="25" borderId="11" xfId="38" applyNumberFormat="1" applyFont="1" applyFill="1" applyBorder="1" applyAlignment="1">
      <alignment horizontal="right" vertical="center"/>
    </xf>
    <xf numFmtId="0" fontId="3" fillId="0" borderId="16" xfId="37" applyFont="1" applyBorder="1" applyAlignment="1">
      <alignment horizontal="left" vertical="top"/>
    </xf>
    <xf numFmtId="0" fontId="4" fillId="0" borderId="0" xfId="37" applyFont="1" applyBorder="1" applyAlignment="1">
      <alignment horizontal="left" vertical="center"/>
    </xf>
    <xf numFmtId="0" fontId="11" fillId="0" borderId="26" xfId="0" applyFont="1" applyBorder="1" applyAlignment="1">
      <alignment horizontal="center" vertical="center"/>
    </xf>
    <xf numFmtId="0" fontId="7" fillId="25" borderId="28" xfId="37" applyFont="1" applyFill="1" applyBorder="1" applyAlignment="1">
      <alignment vertical="center"/>
    </xf>
    <xf numFmtId="0" fontId="7" fillId="25" borderId="12" xfId="37" applyFont="1" applyFill="1" applyBorder="1" applyAlignment="1">
      <alignment vertical="center"/>
    </xf>
    <xf numFmtId="0" fontId="7" fillId="25" borderId="30" xfId="37" applyFont="1" applyFill="1" applyBorder="1" applyAlignment="1">
      <alignment vertical="center"/>
    </xf>
    <xf numFmtId="0" fontId="15" fillId="25" borderId="28" xfId="37" applyFont="1" applyFill="1" applyBorder="1" applyAlignment="1">
      <alignment vertical="center"/>
    </xf>
    <xf numFmtId="0" fontId="15" fillId="25" borderId="12" xfId="37" applyFont="1" applyFill="1" applyBorder="1" applyAlignment="1">
      <alignment vertical="center"/>
    </xf>
    <xf numFmtId="0" fontId="15" fillId="25" borderId="30" xfId="37" applyFont="1" applyFill="1" applyBorder="1" applyAlignment="1">
      <alignment vertical="center"/>
    </xf>
    <xf numFmtId="14" fontId="5" fillId="0" borderId="14" xfId="0" applyNumberFormat="1" applyFont="1" applyBorder="1" applyAlignment="1">
      <alignment horizontal="center" vertical="center"/>
    </xf>
    <xf numFmtId="0" fontId="5" fillId="0" borderId="25" xfId="37" applyFont="1" applyBorder="1" applyAlignment="1">
      <alignment horizontal="center" vertical="center"/>
    </xf>
    <xf numFmtId="0" fontId="5" fillId="0" borderId="32" xfId="37" applyFont="1" applyBorder="1" applyAlignment="1">
      <alignment horizontal="center" vertical="center"/>
    </xf>
    <xf numFmtId="0" fontId="5" fillId="0" borderId="23" xfId="37" applyFont="1" applyBorder="1" applyAlignment="1">
      <alignment horizontal="center" vertical="center"/>
    </xf>
    <xf numFmtId="0" fontId="5" fillId="0" borderId="0" xfId="37" applyFont="1" applyBorder="1" applyAlignment="1">
      <alignment horizontal="center" vertical="center"/>
    </xf>
    <xf numFmtId="0" fontId="5" fillId="0" borderId="29" xfId="37" applyFont="1" applyBorder="1" applyAlignment="1">
      <alignment horizontal="center" vertical="center"/>
    </xf>
    <xf numFmtId="0" fontId="5" fillId="0" borderId="21" xfId="37" applyFont="1" applyBorder="1" applyAlignment="1">
      <alignment horizontal="center" vertical="center"/>
    </xf>
    <xf numFmtId="14" fontId="11" fillId="0" borderId="10" xfId="0" applyNumberFormat="1" applyFont="1" applyBorder="1" applyAlignment="1">
      <alignment horizontal="center" vertical="center"/>
    </xf>
    <xf numFmtId="14" fontId="11" fillId="0" borderId="27" xfId="0" applyNumberFormat="1" applyFont="1" applyBorder="1" applyAlignment="1">
      <alignment horizontal="center" vertical="center"/>
    </xf>
    <xf numFmtId="0" fontId="5" fillId="0" borderId="24" xfId="37" applyFont="1" applyBorder="1" applyAlignment="1">
      <alignment horizontal="center" vertical="center"/>
    </xf>
    <xf numFmtId="0" fontId="5" fillId="0" borderId="22" xfId="37" applyFont="1" applyBorder="1" applyAlignment="1">
      <alignment horizontal="center" vertical="center"/>
    </xf>
    <xf numFmtId="0" fontId="5" fillId="0" borderId="18" xfId="37" applyFont="1" applyBorder="1" applyAlignment="1">
      <alignment horizontal="center" vertical="center"/>
    </xf>
    <xf numFmtId="0" fontId="5" fillId="0" borderId="15" xfId="37" applyFont="1" applyBorder="1" applyAlignment="1">
      <alignment horizontal="left" vertical="center"/>
    </xf>
    <xf numFmtId="0" fontId="5" fillId="0" borderId="14" xfId="37" applyFont="1" applyBorder="1" applyAlignment="1">
      <alignment horizontal="left" vertical="center"/>
    </xf>
    <xf numFmtId="0" fontId="5" fillId="0" borderId="24" xfId="37" applyFont="1" applyFill="1" applyBorder="1" applyAlignment="1">
      <alignment horizontal="center" vertical="center"/>
    </xf>
    <xf numFmtId="0" fontId="5" fillId="0" borderId="22" xfId="37" applyFont="1" applyFill="1" applyBorder="1" applyAlignment="1">
      <alignment horizontal="center" vertical="center"/>
    </xf>
    <xf numFmtId="0" fontId="5" fillId="0" borderId="18" xfId="37" applyFont="1" applyFill="1" applyBorder="1" applyAlignment="1">
      <alignment horizontal="center" vertical="center"/>
    </xf>
    <xf numFmtId="0" fontId="7" fillId="25" borderId="13" xfId="37" applyFont="1" applyFill="1" applyBorder="1" applyAlignment="1">
      <alignment horizontal="left" vertical="center"/>
    </xf>
    <xf numFmtId="0" fontId="5" fillId="0" borderId="15" xfId="37" applyFont="1" applyBorder="1" applyAlignment="1">
      <alignment horizontal="center" vertical="top"/>
    </xf>
    <xf numFmtId="0" fontId="5" fillId="0" borderId="26" xfId="37" applyFont="1" applyBorder="1" applyAlignment="1">
      <alignment horizontal="center" vertical="top"/>
    </xf>
    <xf numFmtId="0" fontId="5" fillId="0" borderId="14" xfId="37" applyFont="1" applyBorder="1" applyAlignment="1">
      <alignment horizontal="center" vertical="top"/>
    </xf>
    <xf numFmtId="0" fontId="5" fillId="0" borderId="15" xfId="37" applyFont="1" applyFill="1" applyBorder="1" applyAlignment="1">
      <alignment horizontal="center"/>
    </xf>
    <xf numFmtId="0" fontId="5" fillId="0" borderId="14" xfId="37" applyFont="1" applyFill="1" applyBorder="1" applyAlignment="1">
      <alignment horizontal="center"/>
    </xf>
    <xf numFmtId="0" fontId="36" fillId="0" borderId="18" xfId="44" applyFont="1" applyFill="1" applyBorder="1" applyAlignment="1">
      <alignment horizontal="left" vertical="center" wrapText="1"/>
    </xf>
    <xf numFmtId="0" fontId="5" fillId="0" borderId="15" xfId="37" applyFont="1" applyBorder="1" applyAlignment="1">
      <alignment horizontal="left" vertical="center" wrapText="1"/>
    </xf>
    <xf numFmtId="0" fontId="5" fillId="0" borderId="14" xfId="37" applyFont="1" applyBorder="1" applyAlignment="1">
      <alignment horizontal="left" vertical="center" wrapText="1"/>
    </xf>
    <xf numFmtId="0" fontId="5" fillId="0" borderId="19" xfId="37" applyFont="1" applyBorder="1" applyAlignment="1">
      <alignment horizontal="left" vertical="center"/>
    </xf>
    <xf numFmtId="0" fontId="5" fillId="0" borderId="17" xfId="37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3" fillId="0" borderId="0" xfId="37" applyFont="1" applyBorder="1" applyAlignment="1">
      <alignment horizontal="left" vertical="top" wrapText="1"/>
    </xf>
    <xf numFmtId="0" fontId="5" fillId="0" borderId="13" xfId="37" applyFont="1" applyBorder="1" applyAlignment="1">
      <alignment horizontal="center" vertical="center" wrapText="1"/>
    </xf>
    <xf numFmtId="0" fontId="5" fillId="0" borderId="11" xfId="37" applyFont="1" applyBorder="1" applyAlignment="1">
      <alignment horizontal="center" vertical="center" wrapText="1"/>
    </xf>
    <xf numFmtId="0" fontId="11" fillId="0" borderId="10" xfId="37" applyFont="1" applyBorder="1" applyAlignment="1">
      <alignment horizontal="center" vertical="center"/>
    </xf>
    <xf numFmtId="0" fontId="11" fillId="0" borderId="20" xfId="37" applyFont="1" applyBorder="1" applyAlignment="1">
      <alignment horizontal="center" vertical="center"/>
    </xf>
    <xf numFmtId="0" fontId="11" fillId="0" borderId="27" xfId="37" applyFont="1" applyBorder="1" applyAlignment="1">
      <alignment horizontal="center" vertical="center"/>
    </xf>
    <xf numFmtId="0" fontId="5" fillId="0" borderId="15" xfId="37" applyFont="1" applyBorder="1" applyAlignment="1">
      <alignment horizontal="center" vertical="top" wrapText="1"/>
    </xf>
    <xf numFmtId="0" fontId="5" fillId="0" borderId="14" xfId="37" applyFont="1" applyBorder="1" applyAlignment="1">
      <alignment horizontal="center" vertical="top" wrapText="1"/>
    </xf>
    <xf numFmtId="0" fontId="5" fillId="0" borderId="26" xfId="37" applyFont="1" applyBorder="1" applyAlignment="1">
      <alignment horizontal="center" vertical="top" wrapText="1"/>
    </xf>
    <xf numFmtId="14" fontId="5" fillId="0" borderId="13" xfId="0" applyNumberFormat="1" applyFont="1" applyBorder="1" applyAlignment="1">
      <alignment horizontal="center" vertical="center"/>
    </xf>
    <xf numFmtId="14" fontId="5" fillId="0" borderId="26" xfId="0" applyNumberFormat="1" applyFont="1" applyBorder="1" applyAlignment="1">
      <alignment horizontal="center" vertical="center"/>
    </xf>
    <xf numFmtId="14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7" fillId="0" borderId="25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5" fillId="0" borderId="13" xfId="37" applyFont="1" applyBorder="1" applyAlignment="1">
      <alignment horizontal="center" vertical="top"/>
    </xf>
    <xf numFmtId="0" fontId="5" fillId="0" borderId="13" xfId="37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2001. 06. (FKTK) neapstiprināti dati versija 2" xfId="37"/>
    <cellStyle name="Normal_Analīzes tab.pielikumu formas1" xfId="38"/>
    <cellStyle name="Normal_Bankas-4. cet" xfId="44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30</xdr:row>
      <xdr:rowOff>114300</xdr:rowOff>
    </xdr:from>
    <xdr:to>
      <xdr:col>3</xdr:col>
      <xdr:colOff>0</xdr:colOff>
      <xdr:row>31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4086225" y="5095875"/>
          <a:ext cx="0" cy="47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 flipH="1"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4333875" y="6696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56"/>
  <sheetViews>
    <sheetView tabSelected="1" zoomScaleNormal="100" workbookViewId="0">
      <selection activeCell="M52" sqref="M52"/>
    </sheetView>
  </sheetViews>
  <sheetFormatPr defaultRowHeight="12.75"/>
  <cols>
    <col min="1" max="1" width="1.5703125" style="1" customWidth="1"/>
    <col min="2" max="2" width="49.7109375" style="1" customWidth="1"/>
    <col min="3" max="3" width="10" style="1" customWidth="1"/>
    <col min="4" max="4" width="7.140625" style="1" customWidth="1"/>
    <col min="5" max="5" width="10" style="4" customWidth="1"/>
    <col min="6" max="6" width="7.28515625" style="1" customWidth="1"/>
    <col min="7" max="7" width="10" style="1" customWidth="1"/>
    <col min="8" max="8" width="7.28515625" style="1" customWidth="1"/>
    <col min="9" max="9" width="10" style="1" customWidth="1"/>
    <col min="10" max="10" width="7.140625" style="1" customWidth="1"/>
    <col min="11" max="11" width="10" style="1" customWidth="1"/>
    <col min="12" max="12" width="7.28515625" style="1" customWidth="1"/>
    <col min="13" max="14" width="10.5703125" style="1" customWidth="1"/>
    <col min="15" max="37" width="9.140625" style="1"/>
    <col min="38" max="38" width="11" style="1" bestFit="1" customWidth="1"/>
    <col min="39" max="16384" width="9.140625" style="1"/>
  </cols>
  <sheetData>
    <row r="1" spans="1:39">
      <c r="F1" s="10"/>
      <c r="H1" s="10"/>
      <c r="I1" s="10"/>
      <c r="J1" s="10"/>
      <c r="K1" s="10"/>
      <c r="L1" s="10"/>
      <c r="M1" s="10"/>
      <c r="N1" s="10" t="s">
        <v>81</v>
      </c>
    </row>
    <row r="2" spans="1:39" ht="21.75" customHeight="1">
      <c r="A2" s="136" t="s">
        <v>116</v>
      </c>
      <c r="B2" s="136"/>
      <c r="C2" s="136"/>
      <c r="D2" s="136"/>
      <c r="E2" s="136"/>
      <c r="F2" s="136"/>
      <c r="G2" s="136"/>
      <c r="H2" s="136"/>
      <c r="I2" s="118"/>
      <c r="J2" s="137"/>
      <c r="K2" s="77"/>
      <c r="L2" s="77"/>
      <c r="M2" s="77"/>
      <c r="N2" s="77"/>
    </row>
    <row r="3" spans="1:39" ht="12.75" customHeight="1">
      <c r="A3" s="146" t="s">
        <v>0</v>
      </c>
      <c r="B3" s="147"/>
      <c r="C3" s="208">
        <v>2011</v>
      </c>
      <c r="D3" s="208"/>
      <c r="E3" s="163">
        <v>2012</v>
      </c>
      <c r="F3" s="164"/>
      <c r="G3" s="164"/>
      <c r="H3" s="164"/>
      <c r="I3" s="164"/>
      <c r="J3" s="164"/>
      <c r="K3" s="164"/>
      <c r="L3" s="165"/>
      <c r="M3" s="173" t="s">
        <v>122</v>
      </c>
      <c r="N3" s="174"/>
    </row>
    <row r="4" spans="1:39" ht="12.75" customHeight="1">
      <c r="A4" s="148"/>
      <c r="B4" s="149"/>
      <c r="C4" s="166" t="s">
        <v>113</v>
      </c>
      <c r="D4" s="167"/>
      <c r="E4" s="166" t="s">
        <v>114</v>
      </c>
      <c r="F4" s="167"/>
      <c r="G4" s="166" t="s">
        <v>118</v>
      </c>
      <c r="H4" s="167"/>
      <c r="I4" s="166" t="s">
        <v>120</v>
      </c>
      <c r="J4" s="167"/>
      <c r="K4" s="166" t="s">
        <v>121</v>
      </c>
      <c r="L4" s="167"/>
      <c r="M4" s="145" t="s">
        <v>123</v>
      </c>
      <c r="N4" s="145" t="s">
        <v>124</v>
      </c>
    </row>
    <row r="5" spans="1:39" ht="12.75" customHeight="1" thickBot="1">
      <c r="A5" s="150"/>
      <c r="B5" s="151"/>
      <c r="C5" s="12" t="s">
        <v>84</v>
      </c>
      <c r="D5" s="116" t="s">
        <v>83</v>
      </c>
      <c r="E5" s="112" t="s">
        <v>84</v>
      </c>
      <c r="F5" s="11" t="s">
        <v>83</v>
      </c>
      <c r="G5" s="12" t="s">
        <v>84</v>
      </c>
      <c r="H5" s="11" t="s">
        <v>83</v>
      </c>
      <c r="I5" s="12" t="s">
        <v>84</v>
      </c>
      <c r="J5" s="11" t="s">
        <v>83</v>
      </c>
      <c r="K5" s="12" t="s">
        <v>84</v>
      </c>
      <c r="L5" s="11" t="s">
        <v>83</v>
      </c>
      <c r="M5" s="152" t="s">
        <v>83</v>
      </c>
      <c r="N5" s="153"/>
    </row>
    <row r="6" spans="1:39" ht="12.75" customHeight="1" thickTop="1" thickBot="1">
      <c r="A6" s="139" t="s">
        <v>1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1"/>
    </row>
    <row r="7" spans="1:39" ht="13.5" thickTop="1">
      <c r="A7" s="171" t="s">
        <v>2</v>
      </c>
      <c r="B7" s="172"/>
      <c r="C7" s="95">
        <v>0</v>
      </c>
      <c r="D7" s="47">
        <f t="shared" ref="D7:D31" si="0">C7/$C$31*100</f>
        <v>0</v>
      </c>
      <c r="E7" s="95">
        <v>0</v>
      </c>
      <c r="F7" s="47">
        <f t="shared" ref="F7:F31" si="1">E7/$E$31*100</f>
        <v>0</v>
      </c>
      <c r="G7" s="95">
        <v>0</v>
      </c>
      <c r="H7" s="47">
        <f>G7/$G$31*100</f>
        <v>0</v>
      </c>
      <c r="I7" s="95">
        <v>0</v>
      </c>
      <c r="J7" s="48">
        <f>I7/$I$31*100</f>
        <v>0</v>
      </c>
      <c r="K7" s="95">
        <v>0</v>
      </c>
      <c r="L7" s="48">
        <f t="shared" ref="L7:L31" si="2">K7/$K$31*100</f>
        <v>0</v>
      </c>
      <c r="M7" s="50" t="s">
        <v>104</v>
      </c>
      <c r="N7" s="49" t="s">
        <v>104</v>
      </c>
      <c r="AL7" s="2"/>
      <c r="AM7" s="3"/>
    </row>
    <row r="8" spans="1:39">
      <c r="A8" s="38" t="s">
        <v>3</v>
      </c>
      <c r="B8" s="38"/>
      <c r="C8" s="95">
        <v>2423.8469999999998</v>
      </c>
      <c r="D8" s="47">
        <f t="shared" si="0"/>
        <v>66.472784614857218</v>
      </c>
      <c r="E8" s="95">
        <v>3001.3290000000002</v>
      </c>
      <c r="F8" s="47">
        <f t="shared" si="1"/>
        <v>76.925436896787176</v>
      </c>
      <c r="G8" s="95">
        <f>G9+G10+G11+G12</f>
        <v>2545.806</v>
      </c>
      <c r="H8" s="47">
        <f>G8/$G$31*100</f>
        <v>70.62505999148884</v>
      </c>
      <c r="I8" s="95">
        <v>2845.4470000000001</v>
      </c>
      <c r="J8" s="48">
        <f>I8/$I$31*100</f>
        <v>77.110316010491857</v>
      </c>
      <c r="K8" s="95">
        <f>K9+K10+K11+K12</f>
        <v>2559.0329999999999</v>
      </c>
      <c r="L8" s="48">
        <f t="shared" si="2"/>
        <v>72.372869036774503</v>
      </c>
      <c r="M8" s="48">
        <f t="shared" ref="M8:M53" si="3">IF(C8=0,"-",K8/C8*100-100)</f>
        <v>5.5773322326037942</v>
      </c>
      <c r="N8" s="49">
        <f>IF(I8=0,"-",K8/I8*100-100)</f>
        <v>-10.065694423406939</v>
      </c>
      <c r="AL8" s="2"/>
      <c r="AM8" s="3"/>
    </row>
    <row r="9" spans="1:39">
      <c r="A9" s="154"/>
      <c r="B9" s="38" t="s">
        <v>4</v>
      </c>
      <c r="C9" s="96">
        <v>1018.124</v>
      </c>
      <c r="D9" s="47">
        <f t="shared" si="0"/>
        <v>27.921538514277877</v>
      </c>
      <c r="E9" s="96">
        <v>1613.49</v>
      </c>
      <c r="F9" s="47">
        <f t="shared" si="1"/>
        <v>41.354487688153192</v>
      </c>
      <c r="G9" s="96">
        <v>1435.846</v>
      </c>
      <c r="H9" s="47">
        <v>39.83658284365125</v>
      </c>
      <c r="I9" s="96">
        <v>2205.3679999999999</v>
      </c>
      <c r="J9" s="48">
        <v>19.705452739889445</v>
      </c>
      <c r="K9" s="96">
        <v>2008.921</v>
      </c>
      <c r="L9" s="48">
        <f t="shared" si="2"/>
        <v>56.814967387378779</v>
      </c>
      <c r="M9" s="48">
        <f t="shared" si="3"/>
        <v>97.315945798350697</v>
      </c>
      <c r="N9" s="49">
        <f t="shared" ref="N9:N32" si="4">IF(I9=0,"-",K9/I9*100-100)</f>
        <v>-8.9076743654573676</v>
      </c>
      <c r="AL9" s="2"/>
      <c r="AM9" s="3"/>
    </row>
    <row r="10" spans="1:39">
      <c r="A10" s="155"/>
      <c r="B10" s="38" t="s">
        <v>5</v>
      </c>
      <c r="C10" s="95">
        <v>1263.415</v>
      </c>
      <c r="D10" s="47">
        <f t="shared" si="0"/>
        <v>34.648520791196738</v>
      </c>
      <c r="E10" s="95">
        <v>1193.8340000000001</v>
      </c>
      <c r="F10" s="47">
        <f t="shared" si="1"/>
        <v>30.598512203173666</v>
      </c>
      <c r="G10" s="95">
        <v>934.74300000000005</v>
      </c>
      <c r="H10" s="47">
        <v>6.0202074630214177</v>
      </c>
      <c r="I10" s="95">
        <v>443.08</v>
      </c>
      <c r="J10" s="48">
        <f t="shared" ref="J10:J31" si="5">I10/$I$31*100</f>
        <v>12.007265929721669</v>
      </c>
      <c r="K10" s="95">
        <v>443.15699999999998</v>
      </c>
      <c r="L10" s="48">
        <f t="shared" si="2"/>
        <v>12.533071485881534</v>
      </c>
      <c r="M10" s="48">
        <f t="shared" si="3"/>
        <v>-64.923876952545285</v>
      </c>
      <c r="N10" s="49">
        <f t="shared" si="4"/>
        <v>1.7378351539235837E-2</v>
      </c>
      <c r="AL10" s="2"/>
      <c r="AM10" s="3"/>
    </row>
    <row r="11" spans="1:39">
      <c r="A11" s="155"/>
      <c r="B11" s="39" t="s">
        <v>91</v>
      </c>
      <c r="C11" s="95">
        <v>0</v>
      </c>
      <c r="D11" s="47">
        <f t="shared" si="0"/>
        <v>0</v>
      </c>
      <c r="E11" s="95">
        <v>0</v>
      </c>
      <c r="F11" s="47">
        <f t="shared" si="1"/>
        <v>0</v>
      </c>
      <c r="G11" s="95">
        <v>0</v>
      </c>
      <c r="H11" s="47">
        <f t="shared" ref="H11:H31" si="6">G11/$G$31*100</f>
        <v>0</v>
      </c>
      <c r="I11" s="95">
        <v>0</v>
      </c>
      <c r="J11" s="48">
        <f t="shared" si="5"/>
        <v>0</v>
      </c>
      <c r="K11" s="95">
        <v>0</v>
      </c>
      <c r="L11" s="48">
        <f t="shared" si="2"/>
        <v>0</v>
      </c>
      <c r="M11" s="50" t="str">
        <f t="shared" si="3"/>
        <v>-</v>
      </c>
      <c r="N11" s="49" t="str">
        <f t="shared" si="4"/>
        <v>-</v>
      </c>
      <c r="AL11" s="2"/>
      <c r="AM11" s="3"/>
    </row>
    <row r="12" spans="1:39">
      <c r="A12" s="156"/>
      <c r="B12" s="38" t="s">
        <v>6</v>
      </c>
      <c r="C12" s="95">
        <v>142.30799999999999</v>
      </c>
      <c r="D12" s="47">
        <f t="shared" si="0"/>
        <v>3.9027253093826055</v>
      </c>
      <c r="E12" s="95">
        <v>194.005</v>
      </c>
      <c r="F12" s="47">
        <f t="shared" si="1"/>
        <v>4.9724370054603124</v>
      </c>
      <c r="G12" s="95">
        <v>175.21700000000001</v>
      </c>
      <c r="H12" s="47">
        <f t="shared" si="6"/>
        <v>4.8608225200697541</v>
      </c>
      <c r="I12" s="95">
        <v>196.999</v>
      </c>
      <c r="J12" s="48">
        <f t="shared" si="5"/>
        <v>5.3385830569857333</v>
      </c>
      <c r="K12" s="95">
        <v>106.955</v>
      </c>
      <c r="L12" s="48">
        <f t="shared" si="2"/>
        <v>3.0248301635141934</v>
      </c>
      <c r="M12" s="50">
        <f t="shared" si="3"/>
        <v>-24.842594934929863</v>
      </c>
      <c r="N12" s="49">
        <f t="shared" si="4"/>
        <v>-45.707846232721991</v>
      </c>
      <c r="AL12" s="2"/>
      <c r="AM12" s="3"/>
    </row>
    <row r="13" spans="1:39">
      <c r="A13" s="40" t="s">
        <v>7</v>
      </c>
      <c r="B13" s="40"/>
      <c r="C13" s="95">
        <v>237.46499999999997</v>
      </c>
      <c r="D13" s="47">
        <f t="shared" si="0"/>
        <v>6.5123581639299291</v>
      </c>
      <c r="E13" s="95">
        <v>257.334</v>
      </c>
      <c r="F13" s="47">
        <f t="shared" si="1"/>
        <v>6.5955882805243382</v>
      </c>
      <c r="G13" s="95">
        <f>G14+G15+G16+G17</f>
        <v>265.98</v>
      </c>
      <c r="H13" s="47">
        <f t="shared" si="6"/>
        <v>7.3787450640528789</v>
      </c>
      <c r="I13" s="95">
        <f>I14+I15+I16+I17</f>
        <v>221.21099999999998</v>
      </c>
      <c r="J13" s="48">
        <f t="shared" si="5"/>
        <v>5.9947172149039902</v>
      </c>
      <c r="K13" s="95">
        <f>K14+K15+K16+K17</f>
        <v>189.946</v>
      </c>
      <c r="L13" s="48">
        <f t="shared" si="2"/>
        <v>5.3719264198856242</v>
      </c>
      <c r="M13" s="50">
        <f t="shared" si="3"/>
        <v>-20.010948981955224</v>
      </c>
      <c r="N13" s="49">
        <f t="shared" si="4"/>
        <v>-14.133564786561237</v>
      </c>
      <c r="AL13" s="2"/>
      <c r="AM13" s="3"/>
    </row>
    <row r="14" spans="1:39" s="4" customFormat="1">
      <c r="A14" s="159"/>
      <c r="B14" s="40" t="s">
        <v>8</v>
      </c>
      <c r="C14" s="95">
        <v>150.148</v>
      </c>
      <c r="D14" s="47">
        <f t="shared" si="0"/>
        <v>4.1177333653285793</v>
      </c>
      <c r="E14" s="95">
        <v>136.785</v>
      </c>
      <c r="F14" s="47">
        <f t="shared" si="1"/>
        <v>3.5058621983551399</v>
      </c>
      <c r="G14" s="95">
        <v>134.345</v>
      </c>
      <c r="H14" s="47">
        <f t="shared" si="6"/>
        <v>3.7269625747431534</v>
      </c>
      <c r="I14" s="95">
        <v>128.49799999999999</v>
      </c>
      <c r="J14" s="48">
        <f t="shared" si="5"/>
        <v>3.4822371974302038</v>
      </c>
      <c r="K14" s="95">
        <v>133.298</v>
      </c>
      <c r="L14" s="48">
        <f t="shared" si="2"/>
        <v>3.7698453661457152</v>
      </c>
      <c r="M14" s="50">
        <f t="shared" si="3"/>
        <v>-11.222260702773255</v>
      </c>
      <c r="N14" s="49">
        <f t="shared" si="4"/>
        <v>3.7354666998708126</v>
      </c>
      <c r="AL14" s="2"/>
      <c r="AM14" s="3"/>
    </row>
    <row r="15" spans="1:39" s="4" customFormat="1">
      <c r="A15" s="160"/>
      <c r="B15" s="41" t="s">
        <v>9</v>
      </c>
      <c r="C15" s="95">
        <v>0</v>
      </c>
      <c r="D15" s="47">
        <f t="shared" si="0"/>
        <v>0</v>
      </c>
      <c r="E15" s="95">
        <v>0</v>
      </c>
      <c r="F15" s="47">
        <f t="shared" si="1"/>
        <v>0</v>
      </c>
      <c r="G15" s="95">
        <v>0</v>
      </c>
      <c r="H15" s="47">
        <f t="shared" si="6"/>
        <v>0</v>
      </c>
      <c r="I15" s="95">
        <v>0</v>
      </c>
      <c r="J15" s="48">
        <f t="shared" si="5"/>
        <v>0</v>
      </c>
      <c r="K15" s="95">
        <v>0</v>
      </c>
      <c r="L15" s="48">
        <f t="shared" si="2"/>
        <v>0</v>
      </c>
      <c r="M15" s="50" t="str">
        <f t="shared" si="3"/>
        <v>-</v>
      </c>
      <c r="N15" s="49" t="str">
        <f t="shared" si="4"/>
        <v>-</v>
      </c>
      <c r="AL15" s="2"/>
      <c r="AM15" s="3"/>
    </row>
    <row r="16" spans="1:39" s="4" customFormat="1">
      <c r="A16" s="160"/>
      <c r="B16" s="41" t="s">
        <v>10</v>
      </c>
      <c r="C16" s="95">
        <v>0</v>
      </c>
      <c r="D16" s="47">
        <f t="shared" si="0"/>
        <v>0</v>
      </c>
      <c r="E16" s="95">
        <v>0</v>
      </c>
      <c r="F16" s="47">
        <f t="shared" si="1"/>
        <v>0</v>
      </c>
      <c r="G16" s="95">
        <v>0</v>
      </c>
      <c r="H16" s="47">
        <f t="shared" si="6"/>
        <v>0</v>
      </c>
      <c r="I16" s="95">
        <v>0</v>
      </c>
      <c r="J16" s="48">
        <f t="shared" si="5"/>
        <v>0</v>
      </c>
      <c r="K16" s="95">
        <v>0</v>
      </c>
      <c r="L16" s="48">
        <f t="shared" si="2"/>
        <v>0</v>
      </c>
      <c r="M16" s="50" t="str">
        <f t="shared" si="3"/>
        <v>-</v>
      </c>
      <c r="N16" s="49" t="str">
        <f t="shared" si="4"/>
        <v>-</v>
      </c>
      <c r="AL16" s="2"/>
      <c r="AM16" s="3"/>
    </row>
    <row r="17" spans="1:39" s="4" customFormat="1">
      <c r="A17" s="161"/>
      <c r="B17" s="41" t="s">
        <v>11</v>
      </c>
      <c r="C17" s="95">
        <v>87.316999999999993</v>
      </c>
      <c r="D17" s="47">
        <f t="shared" si="0"/>
        <v>2.3946247986013502</v>
      </c>
      <c r="E17" s="95">
        <v>120.54900000000001</v>
      </c>
      <c r="F17" s="47">
        <f t="shared" si="1"/>
        <v>3.0897260821691983</v>
      </c>
      <c r="G17" s="95">
        <v>131.63499999999999</v>
      </c>
      <c r="H17" s="47">
        <f t="shared" si="6"/>
        <v>3.6517824893097246</v>
      </c>
      <c r="I17" s="95">
        <v>92.712999999999994</v>
      </c>
      <c r="J17" s="48">
        <f t="shared" si="5"/>
        <v>2.5124800174737856</v>
      </c>
      <c r="K17" s="95">
        <v>56.648000000000003</v>
      </c>
      <c r="L17" s="48">
        <f t="shared" si="2"/>
        <v>1.6020810537399097</v>
      </c>
      <c r="M17" s="50">
        <f t="shared" si="3"/>
        <v>-35.123744517104342</v>
      </c>
      <c r="N17" s="49">
        <f t="shared" si="4"/>
        <v>-38.899614940731063</v>
      </c>
      <c r="AL17" s="2"/>
      <c r="AM17" s="3"/>
    </row>
    <row r="18" spans="1:39">
      <c r="A18" s="157" t="s">
        <v>12</v>
      </c>
      <c r="B18" s="158"/>
      <c r="C18" s="95">
        <v>0</v>
      </c>
      <c r="D18" s="47">
        <f t="shared" si="0"/>
        <v>0</v>
      </c>
      <c r="E18" s="95">
        <v>0</v>
      </c>
      <c r="F18" s="47">
        <f t="shared" si="1"/>
        <v>0</v>
      </c>
      <c r="G18" s="95">
        <v>0</v>
      </c>
      <c r="H18" s="47">
        <f t="shared" si="6"/>
        <v>0</v>
      </c>
      <c r="I18" s="95">
        <f>I19+I20</f>
        <v>0</v>
      </c>
      <c r="J18" s="48">
        <f t="shared" si="5"/>
        <v>0</v>
      </c>
      <c r="K18" s="95">
        <f>K19+K20</f>
        <v>0</v>
      </c>
      <c r="L18" s="48">
        <f t="shared" si="2"/>
        <v>0</v>
      </c>
      <c r="M18" s="50" t="str">
        <f t="shared" si="3"/>
        <v>-</v>
      </c>
      <c r="N18" s="49" t="str">
        <f t="shared" si="4"/>
        <v>-</v>
      </c>
      <c r="AL18" s="2"/>
      <c r="AM18" s="3"/>
    </row>
    <row r="19" spans="1:39">
      <c r="A19" s="154"/>
      <c r="B19" s="38" t="s">
        <v>13</v>
      </c>
      <c r="C19" s="95">
        <v>0</v>
      </c>
      <c r="D19" s="47">
        <f t="shared" si="0"/>
        <v>0</v>
      </c>
      <c r="E19" s="95">
        <v>0</v>
      </c>
      <c r="F19" s="47">
        <f t="shared" si="1"/>
        <v>0</v>
      </c>
      <c r="G19" s="95">
        <v>0</v>
      </c>
      <c r="H19" s="47">
        <f t="shared" si="6"/>
        <v>0</v>
      </c>
      <c r="I19" s="95">
        <v>0</v>
      </c>
      <c r="J19" s="48">
        <f t="shared" si="5"/>
        <v>0</v>
      </c>
      <c r="K19" s="95">
        <v>0</v>
      </c>
      <c r="L19" s="48">
        <f t="shared" si="2"/>
        <v>0</v>
      </c>
      <c r="M19" s="50" t="str">
        <f t="shared" si="3"/>
        <v>-</v>
      </c>
      <c r="N19" s="49" t="str">
        <f t="shared" si="4"/>
        <v>-</v>
      </c>
      <c r="AL19" s="2"/>
      <c r="AM19" s="3"/>
    </row>
    <row r="20" spans="1:39">
      <c r="A20" s="156"/>
      <c r="B20" s="38" t="s">
        <v>14</v>
      </c>
      <c r="C20" s="95">
        <v>0</v>
      </c>
      <c r="D20" s="47">
        <f t="shared" si="0"/>
        <v>0</v>
      </c>
      <c r="E20" s="95">
        <v>0</v>
      </c>
      <c r="F20" s="47">
        <f t="shared" si="1"/>
        <v>0</v>
      </c>
      <c r="G20" s="95">
        <v>0</v>
      </c>
      <c r="H20" s="47">
        <f t="shared" si="6"/>
        <v>0</v>
      </c>
      <c r="I20" s="95">
        <v>0</v>
      </c>
      <c r="J20" s="48">
        <f t="shared" si="5"/>
        <v>0</v>
      </c>
      <c r="K20" s="95">
        <v>0</v>
      </c>
      <c r="L20" s="48">
        <f t="shared" si="2"/>
        <v>0</v>
      </c>
      <c r="M20" s="50" t="str">
        <f t="shared" si="3"/>
        <v>-</v>
      </c>
      <c r="N20" s="49" t="str">
        <f t="shared" si="4"/>
        <v>-</v>
      </c>
      <c r="AL20" s="2"/>
      <c r="AM20" s="3"/>
    </row>
    <row r="21" spans="1:39">
      <c r="A21" s="38" t="s">
        <v>15</v>
      </c>
      <c r="B21" s="38"/>
      <c r="C21" s="95">
        <v>11.420999999999999</v>
      </c>
      <c r="D21" s="47">
        <f t="shared" si="0"/>
        <v>0.31321517945905175</v>
      </c>
      <c r="E21" s="95">
        <v>11.474</v>
      </c>
      <c r="F21" s="47">
        <f t="shared" si="1"/>
        <v>0.29408387516121559</v>
      </c>
      <c r="G21" s="95">
        <v>92.38</v>
      </c>
      <c r="H21" s="47">
        <f t="shared" si="6"/>
        <v>2.5627809196827012</v>
      </c>
      <c r="I21" s="95">
        <v>92.578999999999994</v>
      </c>
      <c r="J21" s="48">
        <f t="shared" si="5"/>
        <v>2.5088486785855877</v>
      </c>
      <c r="K21" s="95">
        <v>152.756</v>
      </c>
      <c r="L21" s="48">
        <f t="shared" si="2"/>
        <v>4.3201435786805114</v>
      </c>
      <c r="M21" s="50">
        <f t="shared" si="3"/>
        <v>1237.5010944750898</v>
      </c>
      <c r="N21" s="49">
        <f t="shared" si="4"/>
        <v>65.000702103068733</v>
      </c>
      <c r="AL21" s="2"/>
      <c r="AM21" s="3"/>
    </row>
    <row r="22" spans="1:39">
      <c r="A22" s="38" t="s">
        <v>16</v>
      </c>
      <c r="B22" s="38"/>
      <c r="C22" s="95">
        <v>5</v>
      </c>
      <c r="D22" s="47">
        <f t="shared" si="0"/>
        <v>0.13712248465942203</v>
      </c>
      <c r="E22" s="95">
        <v>5</v>
      </c>
      <c r="F22" s="47">
        <f t="shared" si="1"/>
        <v>0.12815229003016193</v>
      </c>
      <c r="G22" s="95">
        <v>5</v>
      </c>
      <c r="H22" s="47">
        <f t="shared" si="6"/>
        <v>0.13870864471112263</v>
      </c>
      <c r="I22" s="95">
        <v>5</v>
      </c>
      <c r="J22" s="48">
        <f t="shared" si="5"/>
        <v>0.135497719708875</v>
      </c>
      <c r="K22" s="95">
        <v>5</v>
      </c>
      <c r="L22" s="48">
        <f t="shared" si="2"/>
        <v>0.14140667399907408</v>
      </c>
      <c r="M22" s="50">
        <f t="shared" si="3"/>
        <v>0</v>
      </c>
      <c r="N22" s="49">
        <f t="shared" si="4"/>
        <v>0</v>
      </c>
      <c r="AL22" s="2"/>
      <c r="AM22" s="3"/>
    </row>
    <row r="23" spans="1:39">
      <c r="A23" s="38" t="s">
        <v>17</v>
      </c>
      <c r="B23" s="38"/>
      <c r="C23" s="96">
        <v>25.658999999999999</v>
      </c>
      <c r="D23" s="47">
        <f t="shared" si="0"/>
        <v>0.70368516677522197</v>
      </c>
      <c r="E23" s="96">
        <v>25.658999999999999</v>
      </c>
      <c r="F23" s="47">
        <f t="shared" si="1"/>
        <v>0.6576519219767849</v>
      </c>
      <c r="G23" s="96">
        <v>25.658999999999999</v>
      </c>
      <c r="H23" s="47">
        <f t="shared" si="6"/>
        <v>0.711825022928539</v>
      </c>
      <c r="I23" s="96">
        <v>4.1589999999999998</v>
      </c>
      <c r="J23" s="48">
        <f t="shared" si="5"/>
        <v>0.11270700325384223</v>
      </c>
      <c r="K23" s="96">
        <v>4.1589999999999998</v>
      </c>
      <c r="L23" s="48">
        <f t="shared" si="2"/>
        <v>0.11762207143242981</v>
      </c>
      <c r="M23" s="50" t="s">
        <v>104</v>
      </c>
      <c r="N23" s="49">
        <f t="shared" si="4"/>
        <v>0</v>
      </c>
      <c r="AL23" s="2"/>
      <c r="AM23" s="3"/>
    </row>
    <row r="24" spans="1:39" ht="12.75" customHeight="1">
      <c r="A24" s="169" t="s">
        <v>18</v>
      </c>
      <c r="B24" s="170"/>
      <c r="C24" s="95">
        <v>0</v>
      </c>
      <c r="D24" s="47">
        <f t="shared" si="0"/>
        <v>0</v>
      </c>
      <c r="E24" s="95">
        <v>0</v>
      </c>
      <c r="F24" s="47">
        <f t="shared" si="1"/>
        <v>0</v>
      </c>
      <c r="G24" s="95">
        <v>0</v>
      </c>
      <c r="H24" s="47">
        <f t="shared" si="6"/>
        <v>0</v>
      </c>
      <c r="I24" s="95">
        <v>0</v>
      </c>
      <c r="J24" s="48">
        <f t="shared" si="5"/>
        <v>0</v>
      </c>
      <c r="K24" s="95">
        <v>0</v>
      </c>
      <c r="L24" s="48">
        <f t="shared" si="2"/>
        <v>0</v>
      </c>
      <c r="M24" s="50" t="s">
        <v>104</v>
      </c>
      <c r="N24" s="49" t="str">
        <f t="shared" si="4"/>
        <v>-</v>
      </c>
      <c r="AL24" s="2"/>
      <c r="AM24" s="3"/>
    </row>
    <row r="25" spans="1:39">
      <c r="A25" s="38" t="s">
        <v>19</v>
      </c>
      <c r="B25" s="38"/>
      <c r="C25" s="95">
        <v>0</v>
      </c>
      <c r="D25" s="47">
        <f t="shared" si="0"/>
        <v>0</v>
      </c>
      <c r="E25" s="95">
        <v>0</v>
      </c>
      <c r="F25" s="47">
        <f t="shared" si="1"/>
        <v>0</v>
      </c>
      <c r="G25" s="95">
        <v>0</v>
      </c>
      <c r="H25" s="47">
        <f t="shared" si="6"/>
        <v>0</v>
      </c>
      <c r="I25" s="95">
        <v>0</v>
      </c>
      <c r="J25" s="48">
        <f t="shared" si="5"/>
        <v>0</v>
      </c>
      <c r="K25" s="95">
        <v>0</v>
      </c>
      <c r="L25" s="48">
        <f t="shared" si="2"/>
        <v>0</v>
      </c>
      <c r="M25" s="50" t="str">
        <f t="shared" si="3"/>
        <v>-</v>
      </c>
      <c r="N25" s="49" t="str">
        <f t="shared" si="4"/>
        <v>-</v>
      </c>
      <c r="AL25" s="2"/>
      <c r="AM25" s="3"/>
    </row>
    <row r="26" spans="1:39">
      <c r="A26" s="38" t="s">
        <v>20</v>
      </c>
      <c r="B26" s="38"/>
      <c r="C26" s="95">
        <v>137.47</v>
      </c>
      <c r="D26" s="47">
        <f t="shared" si="0"/>
        <v>3.7700455932261492</v>
      </c>
      <c r="E26" s="95">
        <v>132.196</v>
      </c>
      <c r="F26" s="47">
        <f t="shared" si="1"/>
        <v>3.3882440265654568</v>
      </c>
      <c r="G26" s="95">
        <v>122.333</v>
      </c>
      <c r="H26" s="47">
        <f t="shared" si="6"/>
        <v>3.3937289266891524</v>
      </c>
      <c r="I26" s="95">
        <v>112.748</v>
      </c>
      <c r="J26" s="48">
        <f t="shared" si="5"/>
        <v>3.055419380347248</v>
      </c>
      <c r="K26" s="95">
        <v>115.36</v>
      </c>
      <c r="L26" s="48">
        <f t="shared" si="2"/>
        <v>3.2625347825066369</v>
      </c>
      <c r="M26" s="50">
        <f t="shared" si="3"/>
        <v>-16.083509129264556</v>
      </c>
      <c r="N26" s="49">
        <f t="shared" si="4"/>
        <v>2.3166708056905634</v>
      </c>
      <c r="AL26" s="2"/>
      <c r="AM26" s="3"/>
    </row>
    <row r="27" spans="1:39">
      <c r="A27" s="38" t="s">
        <v>21</v>
      </c>
      <c r="B27" s="38"/>
      <c r="C27" s="95">
        <v>88.489000000000004</v>
      </c>
      <c r="D27" s="47">
        <f t="shared" si="0"/>
        <v>2.4267663090055196</v>
      </c>
      <c r="E27" s="95">
        <v>106.777</v>
      </c>
      <c r="F27" s="47">
        <f t="shared" si="1"/>
        <v>2.7367434145101197</v>
      </c>
      <c r="G27" s="95">
        <v>99.018000000000001</v>
      </c>
      <c r="H27" s="47">
        <f t="shared" si="6"/>
        <v>2.7469305164011875</v>
      </c>
      <c r="I27" s="95">
        <v>92.793000000000006</v>
      </c>
      <c r="J27" s="48">
        <f t="shared" si="5"/>
        <v>2.5146479809891278</v>
      </c>
      <c r="K27" s="95">
        <v>70.432000000000002</v>
      </c>
      <c r="L27" s="48">
        <f t="shared" si="2"/>
        <v>1.9919109726205573</v>
      </c>
      <c r="M27" s="50">
        <f t="shared" si="3"/>
        <v>-20.405926160313712</v>
      </c>
      <c r="N27" s="49">
        <f t="shared" si="4"/>
        <v>-24.097722888579966</v>
      </c>
      <c r="AL27" s="2"/>
      <c r="AM27" s="3"/>
    </row>
    <row r="28" spans="1:39">
      <c r="A28" s="78" t="s">
        <v>22</v>
      </c>
      <c r="B28" s="42"/>
      <c r="C28" s="95">
        <v>0</v>
      </c>
      <c r="D28" s="47">
        <f t="shared" si="0"/>
        <v>0</v>
      </c>
      <c r="E28" s="95">
        <v>0</v>
      </c>
      <c r="F28" s="47">
        <f t="shared" si="1"/>
        <v>0</v>
      </c>
      <c r="G28" s="95">
        <v>0</v>
      </c>
      <c r="H28" s="47">
        <f t="shared" si="6"/>
        <v>0</v>
      </c>
      <c r="I28" s="95">
        <v>0</v>
      </c>
      <c r="J28" s="48">
        <f t="shared" si="5"/>
        <v>0</v>
      </c>
      <c r="K28" s="95">
        <v>0</v>
      </c>
      <c r="L28" s="48">
        <f t="shared" si="2"/>
        <v>0</v>
      </c>
      <c r="M28" s="50" t="str">
        <f t="shared" si="3"/>
        <v>-</v>
      </c>
      <c r="N28" s="49" t="str">
        <f t="shared" si="4"/>
        <v>-</v>
      </c>
      <c r="AL28" s="5"/>
      <c r="AM28" s="3"/>
    </row>
    <row r="29" spans="1:39">
      <c r="A29" s="38" t="s">
        <v>23</v>
      </c>
      <c r="B29" s="38"/>
      <c r="C29" s="96">
        <v>339.03899999999999</v>
      </c>
      <c r="D29" s="47">
        <f t="shared" si="0"/>
        <v>9.2979740152891566</v>
      </c>
      <c r="E29" s="96">
        <v>31.169</v>
      </c>
      <c r="F29" s="47">
        <f t="shared" si="1"/>
        <v>0.79887574559002328</v>
      </c>
      <c r="G29" s="96">
        <v>148.732</v>
      </c>
      <c r="H29" s="47">
        <f t="shared" si="6"/>
        <v>4.1260828290349378</v>
      </c>
      <c r="I29" s="96">
        <v>20.384</v>
      </c>
      <c r="J29" s="48">
        <f t="shared" si="5"/>
        <v>0.55239710370914163</v>
      </c>
      <c r="K29" s="96">
        <v>340.81900000000002</v>
      </c>
      <c r="L29" s="48">
        <f t="shared" si="2"/>
        <v>9.6388162451380861</v>
      </c>
      <c r="M29" s="50">
        <f t="shared" si="3"/>
        <v>0.52501334654715492</v>
      </c>
      <c r="N29" s="49">
        <f t="shared" si="4"/>
        <v>1571.9927394034539</v>
      </c>
      <c r="AL29" s="2"/>
      <c r="AM29" s="3"/>
    </row>
    <row r="30" spans="1:39">
      <c r="A30" s="38" t="s">
        <v>24</v>
      </c>
      <c r="B30" s="38"/>
      <c r="C30" s="95">
        <v>377.98500000000001</v>
      </c>
      <c r="D30" s="47">
        <f t="shared" si="0"/>
        <v>10.366048472798326</v>
      </c>
      <c r="E30" s="95">
        <v>330.67</v>
      </c>
      <c r="F30" s="47">
        <f t="shared" si="1"/>
        <v>8.4752235488547285</v>
      </c>
      <c r="G30" s="95">
        <v>299.77</v>
      </c>
      <c r="H30" s="47">
        <f t="shared" si="6"/>
        <v>8.3161380850106443</v>
      </c>
      <c r="I30" s="95">
        <v>295.77800000000002</v>
      </c>
      <c r="J30" s="48">
        <f t="shared" si="5"/>
        <v>8.0154489080103275</v>
      </c>
      <c r="K30" s="95">
        <v>98.396000000000001</v>
      </c>
      <c r="L30" s="48">
        <f t="shared" si="2"/>
        <v>2.7827702189625785</v>
      </c>
      <c r="M30" s="50">
        <f t="shared" si="3"/>
        <v>-73.968279164517114</v>
      </c>
      <c r="N30" s="49">
        <f t="shared" si="4"/>
        <v>-66.733157976590547</v>
      </c>
      <c r="AL30" s="2"/>
      <c r="AM30" s="3"/>
    </row>
    <row r="31" spans="1:39">
      <c r="A31" s="162" t="s">
        <v>25</v>
      </c>
      <c r="B31" s="162"/>
      <c r="C31" s="124">
        <v>3646.375</v>
      </c>
      <c r="D31" s="125">
        <f t="shared" si="0"/>
        <v>100</v>
      </c>
      <c r="E31" s="124">
        <v>3901.6080000000002</v>
      </c>
      <c r="F31" s="125">
        <f t="shared" si="1"/>
        <v>100</v>
      </c>
      <c r="G31" s="124">
        <f>G7+G8+G13+G18+SUM(G21:G30)</f>
        <v>3604.6779999999999</v>
      </c>
      <c r="H31" s="125">
        <f t="shared" si="6"/>
        <v>100</v>
      </c>
      <c r="I31" s="124">
        <f>I7+I8+I13+I18+SUM(I21:I30)</f>
        <v>3690.0990000000002</v>
      </c>
      <c r="J31" s="126">
        <f t="shared" si="5"/>
        <v>100</v>
      </c>
      <c r="K31" s="124">
        <f>K7+K8+K13+K18+SUM(K21:K30)</f>
        <v>3535.9009999999998</v>
      </c>
      <c r="L31" s="126">
        <f t="shared" si="2"/>
        <v>100</v>
      </c>
      <c r="M31" s="127">
        <f t="shared" si="3"/>
        <v>-3.0296938740530095</v>
      </c>
      <c r="N31" s="128">
        <f t="shared" si="4"/>
        <v>-4.1786954767338358</v>
      </c>
      <c r="AL31" s="6"/>
      <c r="AM31" s="3"/>
    </row>
    <row r="32" spans="1:39" ht="13.5" thickBot="1">
      <c r="A32" s="79" t="s">
        <v>26</v>
      </c>
      <c r="B32" s="43"/>
      <c r="C32" s="97">
        <v>0</v>
      </c>
      <c r="D32" s="92" t="s">
        <v>104</v>
      </c>
      <c r="E32" s="97">
        <v>0</v>
      </c>
      <c r="F32" s="92" t="s">
        <v>104</v>
      </c>
      <c r="G32" s="97">
        <v>0</v>
      </c>
      <c r="H32" s="93" t="s">
        <v>104</v>
      </c>
      <c r="I32" s="97">
        <v>0</v>
      </c>
      <c r="J32" s="94" t="s">
        <v>104</v>
      </c>
      <c r="K32" s="97">
        <v>0</v>
      </c>
      <c r="L32" s="94" t="s">
        <v>104</v>
      </c>
      <c r="M32" s="109" t="s">
        <v>104</v>
      </c>
      <c r="N32" s="49" t="str">
        <f t="shared" si="4"/>
        <v>-</v>
      </c>
      <c r="AL32" s="6"/>
      <c r="AM32" s="3"/>
    </row>
    <row r="33" spans="1:14" ht="12.75" customHeight="1" thickTop="1" thickBot="1">
      <c r="A33" s="139" t="s">
        <v>27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1"/>
    </row>
    <row r="34" spans="1:14" ht="13.5" thickTop="1">
      <c r="A34" s="44" t="s">
        <v>28</v>
      </c>
      <c r="B34" s="44"/>
      <c r="C34" s="95">
        <v>0</v>
      </c>
      <c r="D34" s="47">
        <f>C34/$C$53*100</f>
        <v>0</v>
      </c>
      <c r="E34" s="95">
        <v>0</v>
      </c>
      <c r="F34" s="47">
        <f t="shared" ref="F34:F53" si="7">E34/$E$53*100</f>
        <v>0</v>
      </c>
      <c r="G34" s="95">
        <v>0</v>
      </c>
      <c r="H34" s="47">
        <f>G34/$G$53*100</f>
        <v>0</v>
      </c>
      <c r="I34" s="95">
        <v>0</v>
      </c>
      <c r="J34" s="48">
        <f>I34/$I$53*100</f>
        <v>0</v>
      </c>
      <c r="K34" s="95">
        <v>0</v>
      </c>
      <c r="L34" s="48">
        <f t="shared" ref="L34:L53" si="8">K34/$K$31*100</f>
        <v>0</v>
      </c>
      <c r="M34" s="50" t="s">
        <v>104</v>
      </c>
      <c r="N34" s="49" t="s">
        <v>104</v>
      </c>
    </row>
    <row r="35" spans="1:14">
      <c r="A35" s="38" t="s">
        <v>29</v>
      </c>
      <c r="B35" s="38"/>
      <c r="C35" s="95">
        <v>51.625</v>
      </c>
      <c r="D35" s="47">
        <f t="shared" ref="D35:D53" si="9">C35/$C$53*100</f>
        <v>1.4157896541085324</v>
      </c>
      <c r="E35" s="95">
        <v>40.510000000000005</v>
      </c>
      <c r="F35" s="47">
        <f t="shared" si="7"/>
        <v>1.0382898538243721</v>
      </c>
      <c r="G35" s="95">
        <f>G36+G37+G38+G39</f>
        <v>43.778000000000006</v>
      </c>
      <c r="H35" s="47">
        <f t="shared" ref="H35:H53" si="10">G35/$G$53*100</f>
        <v>1.2144774096327053</v>
      </c>
      <c r="I35" s="95">
        <f>I36+I37+I38+I39</f>
        <v>35.789000000000001</v>
      </c>
      <c r="J35" s="48">
        <f t="shared" ref="J35:J53" si="11">I35/$I$53*100</f>
        <v>0.96986557813218566</v>
      </c>
      <c r="K35" s="95">
        <f>K36+K37+K38+K39</f>
        <v>27.047999999999998</v>
      </c>
      <c r="L35" s="48">
        <f t="shared" si="8"/>
        <v>0.76495354366539103</v>
      </c>
      <c r="M35" s="50">
        <f t="shared" si="3"/>
        <v>-47.606779661016951</v>
      </c>
      <c r="N35" s="49">
        <f>IF(I35=0,"-",K35/I35*100-100)</f>
        <v>-24.423705607868357</v>
      </c>
    </row>
    <row r="36" spans="1:14" s="4" customFormat="1">
      <c r="A36" s="159"/>
      <c r="B36" s="40" t="s">
        <v>30</v>
      </c>
      <c r="C36" s="95">
        <v>49.360999999999997</v>
      </c>
      <c r="D36" s="47">
        <f t="shared" si="9"/>
        <v>1.3537005930547461</v>
      </c>
      <c r="E36" s="95">
        <v>39.084000000000003</v>
      </c>
      <c r="F36" s="47">
        <f t="shared" si="7"/>
        <v>1.0017408207077698</v>
      </c>
      <c r="G36" s="95">
        <v>43.203000000000003</v>
      </c>
      <c r="H36" s="47">
        <f t="shared" si="10"/>
        <v>1.198525915490926</v>
      </c>
      <c r="I36" s="95">
        <v>35.789000000000001</v>
      </c>
      <c r="J36" s="48">
        <f t="shared" si="11"/>
        <v>0.96986557813218566</v>
      </c>
      <c r="K36" s="95">
        <v>27.047999999999998</v>
      </c>
      <c r="L36" s="48">
        <f t="shared" si="8"/>
        <v>0.76495354366539103</v>
      </c>
      <c r="M36" s="50">
        <f t="shared" si="3"/>
        <v>-45.203703328538722</v>
      </c>
      <c r="N36" s="49">
        <f t="shared" ref="N36:N53" si="12">IF(I36=0,"-",K36/I36*100-100)</f>
        <v>-24.423705607868357</v>
      </c>
    </row>
    <row r="37" spans="1:14" s="4" customFormat="1">
      <c r="A37" s="160"/>
      <c r="B37" s="41" t="s">
        <v>31</v>
      </c>
      <c r="C37" s="95">
        <v>2.2639999999999998</v>
      </c>
      <c r="D37" s="47">
        <f t="shared" si="9"/>
        <v>6.2089061053786289E-2</v>
      </c>
      <c r="E37" s="95">
        <v>1.4259999999999999</v>
      </c>
      <c r="F37" s="47">
        <f t="shared" si="7"/>
        <v>3.6549033116602181E-2</v>
      </c>
      <c r="G37" s="95">
        <v>0.57499999999999996</v>
      </c>
      <c r="H37" s="47">
        <f t="shared" si="10"/>
        <v>1.5951494141779099E-2</v>
      </c>
      <c r="I37" s="95">
        <v>0</v>
      </c>
      <c r="J37" s="48">
        <f t="shared" si="11"/>
        <v>0</v>
      </c>
      <c r="K37" s="95">
        <v>0</v>
      </c>
      <c r="L37" s="48">
        <f t="shared" si="8"/>
        <v>0</v>
      </c>
      <c r="M37" s="50">
        <f t="shared" si="3"/>
        <v>-100</v>
      </c>
      <c r="N37" s="49" t="str">
        <f t="shared" si="12"/>
        <v>-</v>
      </c>
    </row>
    <row r="38" spans="1:14" s="4" customFormat="1">
      <c r="A38" s="160"/>
      <c r="B38" s="41" t="s">
        <v>32</v>
      </c>
      <c r="C38" s="95">
        <v>0</v>
      </c>
      <c r="D38" s="47">
        <f t="shared" si="9"/>
        <v>0</v>
      </c>
      <c r="E38" s="95">
        <v>0</v>
      </c>
      <c r="F38" s="47">
        <f t="shared" si="7"/>
        <v>0</v>
      </c>
      <c r="G38" s="95">
        <v>0</v>
      </c>
      <c r="H38" s="47">
        <f t="shared" si="10"/>
        <v>0</v>
      </c>
      <c r="I38" s="95">
        <v>0</v>
      </c>
      <c r="J38" s="48">
        <f t="shared" si="11"/>
        <v>0</v>
      </c>
      <c r="K38" s="95">
        <v>0</v>
      </c>
      <c r="L38" s="48">
        <f t="shared" si="8"/>
        <v>0</v>
      </c>
      <c r="M38" s="50" t="str">
        <f t="shared" si="3"/>
        <v>-</v>
      </c>
      <c r="N38" s="49" t="str">
        <f t="shared" si="12"/>
        <v>-</v>
      </c>
    </row>
    <row r="39" spans="1:14">
      <c r="A39" s="161"/>
      <c r="B39" s="41" t="s">
        <v>33</v>
      </c>
      <c r="C39" s="95">
        <v>0</v>
      </c>
      <c r="D39" s="47">
        <f t="shared" si="9"/>
        <v>0</v>
      </c>
      <c r="E39" s="95">
        <v>0</v>
      </c>
      <c r="F39" s="47">
        <f t="shared" si="7"/>
        <v>0</v>
      </c>
      <c r="G39" s="95">
        <v>0</v>
      </c>
      <c r="H39" s="47">
        <f t="shared" si="10"/>
        <v>0</v>
      </c>
      <c r="I39" s="95">
        <v>0</v>
      </c>
      <c r="J39" s="48">
        <f t="shared" si="11"/>
        <v>0</v>
      </c>
      <c r="K39" s="95">
        <v>0</v>
      </c>
      <c r="L39" s="48">
        <f t="shared" si="8"/>
        <v>0</v>
      </c>
      <c r="M39" s="50" t="s">
        <v>104</v>
      </c>
      <c r="N39" s="49" t="str">
        <f t="shared" si="12"/>
        <v>-</v>
      </c>
    </row>
    <row r="40" spans="1:14">
      <c r="A40" s="38" t="s">
        <v>34</v>
      </c>
      <c r="B40" s="38"/>
      <c r="C40" s="95">
        <v>0</v>
      </c>
      <c r="D40" s="47">
        <f t="shared" si="9"/>
        <v>0</v>
      </c>
      <c r="E40" s="95">
        <v>0</v>
      </c>
      <c r="F40" s="47">
        <f t="shared" si="7"/>
        <v>0</v>
      </c>
      <c r="G40" s="95">
        <v>0</v>
      </c>
      <c r="H40" s="47">
        <f t="shared" si="10"/>
        <v>0</v>
      </c>
      <c r="I40" s="95">
        <v>0</v>
      </c>
      <c r="J40" s="48">
        <f t="shared" si="11"/>
        <v>0</v>
      </c>
      <c r="K40" s="95">
        <v>0</v>
      </c>
      <c r="L40" s="48">
        <f t="shared" si="8"/>
        <v>0</v>
      </c>
      <c r="M40" s="50" t="str">
        <f t="shared" si="3"/>
        <v>-</v>
      </c>
      <c r="N40" s="49" t="str">
        <f t="shared" si="12"/>
        <v>-</v>
      </c>
    </row>
    <row r="41" spans="1:14">
      <c r="A41" s="38" t="s">
        <v>19</v>
      </c>
      <c r="B41" s="38"/>
      <c r="C41" s="95">
        <v>0</v>
      </c>
      <c r="D41" s="47">
        <f t="shared" si="9"/>
        <v>0</v>
      </c>
      <c r="E41" s="95">
        <v>0</v>
      </c>
      <c r="F41" s="47">
        <f t="shared" si="7"/>
        <v>0</v>
      </c>
      <c r="G41" s="95">
        <v>0</v>
      </c>
      <c r="H41" s="47">
        <f t="shared" si="10"/>
        <v>0</v>
      </c>
      <c r="I41" s="95">
        <v>0</v>
      </c>
      <c r="J41" s="48">
        <f t="shared" si="11"/>
        <v>0</v>
      </c>
      <c r="K41" s="95">
        <v>0</v>
      </c>
      <c r="L41" s="48">
        <f t="shared" si="8"/>
        <v>0</v>
      </c>
      <c r="M41" s="50" t="str">
        <f t="shared" si="3"/>
        <v>-</v>
      </c>
      <c r="N41" s="49" t="str">
        <f t="shared" si="12"/>
        <v>-</v>
      </c>
    </row>
    <row r="42" spans="1:14">
      <c r="A42" s="38" t="s">
        <v>35</v>
      </c>
      <c r="B42" s="38"/>
      <c r="C42" s="96">
        <v>117.428</v>
      </c>
      <c r="D42" s="47">
        <f t="shared" si="9"/>
        <v>3.2204038257173218</v>
      </c>
      <c r="E42" s="96">
        <v>93.617999999999995</v>
      </c>
      <c r="F42" s="47">
        <f t="shared" si="7"/>
        <v>2.3994722176087393</v>
      </c>
      <c r="G42" s="95">
        <v>152.62799999999999</v>
      </c>
      <c r="H42" s="47">
        <f t="shared" si="10"/>
        <v>4.2341646049938442</v>
      </c>
      <c r="I42" s="95">
        <v>89.543000000000006</v>
      </c>
      <c r="J42" s="48">
        <f t="shared" si="11"/>
        <v>2.4265744631783592</v>
      </c>
      <c r="K42" s="95">
        <v>188.11799999999999</v>
      </c>
      <c r="L42" s="48">
        <f t="shared" si="8"/>
        <v>5.3202281398715634</v>
      </c>
      <c r="M42" s="50">
        <f t="shared" si="3"/>
        <v>60.198589774159473</v>
      </c>
      <c r="N42" s="49">
        <f t="shared" si="12"/>
        <v>110.08677395217936</v>
      </c>
    </row>
    <row r="43" spans="1:14">
      <c r="A43" s="38" t="s">
        <v>36</v>
      </c>
      <c r="B43" s="38"/>
      <c r="C43" s="96">
        <v>182.15799999999999</v>
      </c>
      <c r="D43" s="47">
        <f t="shared" si="9"/>
        <v>4.9955915121181995</v>
      </c>
      <c r="E43" s="96">
        <v>118.982</v>
      </c>
      <c r="F43" s="47">
        <f t="shared" si="7"/>
        <v>3.0495631544737454</v>
      </c>
      <c r="G43" s="96">
        <v>137.11199999999999</v>
      </c>
      <c r="H43" s="47">
        <f t="shared" si="10"/>
        <v>3.803723938726288</v>
      </c>
      <c r="I43" s="96">
        <v>68.05</v>
      </c>
      <c r="J43" s="48">
        <f t="shared" si="11"/>
        <v>1.844123965237789</v>
      </c>
      <c r="K43" s="96">
        <v>136.1</v>
      </c>
      <c r="L43" s="48">
        <f t="shared" si="8"/>
        <v>3.8490896662547964</v>
      </c>
      <c r="M43" s="50">
        <f t="shared" si="3"/>
        <v>-25.284643002228833</v>
      </c>
      <c r="N43" s="49">
        <f t="shared" si="12"/>
        <v>100</v>
      </c>
    </row>
    <row r="44" spans="1:14">
      <c r="A44" s="38" t="s">
        <v>33</v>
      </c>
      <c r="B44" s="38"/>
      <c r="C44" s="95">
        <v>110.79600000000001</v>
      </c>
      <c r="D44" s="47">
        <f t="shared" si="9"/>
        <v>3.0385245620650645</v>
      </c>
      <c r="E44" s="95">
        <v>1340.519</v>
      </c>
      <c r="F44" s="47">
        <f t="shared" si="7"/>
        <v>34.358115935788526</v>
      </c>
      <c r="G44" s="95">
        <v>120.449</v>
      </c>
      <c r="H44" s="47">
        <f t="shared" si="10"/>
        <v>3.3414635093620011</v>
      </c>
      <c r="I44" s="95">
        <v>87.539000000000001</v>
      </c>
      <c r="J44" s="48">
        <f t="shared" si="11"/>
        <v>2.3722669771190419</v>
      </c>
      <c r="K44" s="95">
        <v>90.162999999999997</v>
      </c>
      <c r="L44" s="48">
        <f t="shared" si="8"/>
        <v>2.5499299895557033</v>
      </c>
      <c r="M44" s="50">
        <f t="shared" si="3"/>
        <v>-18.622513448138932</v>
      </c>
      <c r="N44" s="49" t="s">
        <v>104</v>
      </c>
    </row>
    <row r="45" spans="1:14">
      <c r="A45" s="38" t="s">
        <v>37</v>
      </c>
      <c r="B45" s="38"/>
      <c r="C45" s="95">
        <v>55.981999999999999</v>
      </c>
      <c r="D45" s="47">
        <f t="shared" si="9"/>
        <v>1.5352781872407528</v>
      </c>
      <c r="E45" s="95">
        <v>55.981999999999999</v>
      </c>
      <c r="F45" s="47">
        <f t="shared" si="7"/>
        <v>1.4348443000937048</v>
      </c>
      <c r="G45" s="95">
        <v>55.981999999999999</v>
      </c>
      <c r="H45" s="47">
        <f t="shared" si="10"/>
        <v>1.5530374696436131</v>
      </c>
      <c r="I45" s="95">
        <v>55.981999999999999</v>
      </c>
      <c r="J45" s="48">
        <f t="shared" si="11"/>
        <v>1.5170866689484481</v>
      </c>
      <c r="K45" s="95">
        <v>55.981999999999999</v>
      </c>
      <c r="L45" s="48">
        <f t="shared" si="8"/>
        <v>1.583245684763233</v>
      </c>
      <c r="M45" s="50">
        <f t="shared" si="3"/>
        <v>0</v>
      </c>
      <c r="N45" s="49">
        <f t="shared" si="12"/>
        <v>0</v>
      </c>
    </row>
    <row r="46" spans="1:14">
      <c r="A46" s="157" t="s">
        <v>38</v>
      </c>
      <c r="B46" s="158"/>
      <c r="C46" s="95">
        <v>3128.386</v>
      </c>
      <c r="D46" s="47">
        <f t="shared" si="9"/>
        <v>85.794412258750128</v>
      </c>
      <c r="E46" s="95">
        <v>2251.9970000000003</v>
      </c>
      <c r="F46" s="47">
        <f t="shared" si="7"/>
        <v>57.719714538210923</v>
      </c>
      <c r="G46" s="95">
        <f>G47+G48+G49+G50+G51+G52</f>
        <v>3094.7289999999998</v>
      </c>
      <c r="H46" s="47">
        <f t="shared" si="10"/>
        <v>85.853133067641537</v>
      </c>
      <c r="I46" s="95">
        <f>I47+I48+I49+I50+I51+I52</f>
        <v>3353.1959999999999</v>
      </c>
      <c r="J46" s="48">
        <f t="shared" si="11"/>
        <v>90.870082347384169</v>
      </c>
      <c r="K46" s="95">
        <f>K47+K48+K49+K50+K51+K52</f>
        <v>3038.4070000000002</v>
      </c>
      <c r="L46" s="48">
        <f t="shared" si="8"/>
        <v>85.930205625100939</v>
      </c>
      <c r="M46" s="50">
        <f t="shared" si="3"/>
        <v>-2.8762115672426631</v>
      </c>
      <c r="N46" s="49">
        <f t="shared" si="12"/>
        <v>-9.3877303921393178</v>
      </c>
    </row>
    <row r="47" spans="1:14">
      <c r="A47" s="154"/>
      <c r="B47" s="45" t="s">
        <v>39</v>
      </c>
      <c r="C47" s="95">
        <v>2798.5590000000002</v>
      </c>
      <c r="D47" s="47">
        <f t="shared" si="9"/>
        <v>76.749072709197492</v>
      </c>
      <c r="E47" s="95">
        <v>2798.5590000000002</v>
      </c>
      <c r="F47" s="47">
        <f t="shared" si="7"/>
        <v>71.72834892690399</v>
      </c>
      <c r="G47" s="95">
        <v>3418.5590000000002</v>
      </c>
      <c r="H47" s="47">
        <f t="shared" si="10"/>
        <v>94.836737151002126</v>
      </c>
      <c r="I47" s="95">
        <v>3458.5590000000002</v>
      </c>
      <c r="J47" s="48">
        <f t="shared" si="11"/>
        <v>93.725371595721413</v>
      </c>
      <c r="K47" s="95">
        <v>2965.5590000000002</v>
      </c>
      <c r="L47" s="48">
        <f t="shared" si="8"/>
        <v>83.869966947604027</v>
      </c>
      <c r="M47" s="50">
        <f t="shared" si="3"/>
        <v>5.9673567718243561</v>
      </c>
      <c r="N47" s="49">
        <f t="shared" si="12"/>
        <v>-14.254491538238895</v>
      </c>
    </row>
    <row r="48" spans="1:14">
      <c r="A48" s="155"/>
      <c r="B48" s="45" t="s">
        <v>40</v>
      </c>
      <c r="C48" s="95">
        <v>0</v>
      </c>
      <c r="D48" s="47">
        <f t="shared" si="9"/>
        <v>0</v>
      </c>
      <c r="E48" s="95">
        <v>0</v>
      </c>
      <c r="F48" s="47">
        <f t="shared" si="7"/>
        <v>0</v>
      </c>
      <c r="G48" s="95">
        <v>0</v>
      </c>
      <c r="H48" s="47">
        <v>1.4348187444879543E-2</v>
      </c>
      <c r="I48" s="95">
        <v>30</v>
      </c>
      <c r="J48" s="48">
        <f t="shared" si="11"/>
        <v>0.81298631825325007</v>
      </c>
      <c r="K48" s="95">
        <v>30</v>
      </c>
      <c r="L48" s="48">
        <f t="shared" si="8"/>
        <v>0.8484400439944445</v>
      </c>
      <c r="M48" s="50" t="s">
        <v>104</v>
      </c>
      <c r="N48" s="49">
        <f t="shared" si="12"/>
        <v>0</v>
      </c>
    </row>
    <row r="49" spans="1:14">
      <c r="A49" s="155"/>
      <c r="B49" s="45" t="s">
        <v>41</v>
      </c>
      <c r="C49" s="95">
        <v>0</v>
      </c>
      <c r="D49" s="47">
        <f t="shared" si="9"/>
        <v>0</v>
      </c>
      <c r="E49" s="95">
        <v>0</v>
      </c>
      <c r="F49" s="47">
        <f t="shared" si="7"/>
        <v>0</v>
      </c>
      <c r="G49" s="95">
        <v>0</v>
      </c>
      <c r="H49" s="47">
        <v>0</v>
      </c>
      <c r="I49" s="95">
        <v>0</v>
      </c>
      <c r="J49" s="48">
        <f t="shared" si="11"/>
        <v>0</v>
      </c>
      <c r="K49" s="95">
        <v>0</v>
      </c>
      <c r="L49" s="48">
        <f t="shared" si="8"/>
        <v>0</v>
      </c>
      <c r="M49" s="50" t="str">
        <f t="shared" si="3"/>
        <v>-</v>
      </c>
      <c r="N49" s="49" t="str">
        <f t="shared" si="12"/>
        <v>-</v>
      </c>
    </row>
    <row r="50" spans="1:14">
      <c r="A50" s="155"/>
      <c r="B50" s="45" t="s">
        <v>42</v>
      </c>
      <c r="C50" s="95">
        <v>0.1</v>
      </c>
      <c r="D50" s="47">
        <f t="shared" si="9"/>
        <v>2.7424496931884408E-3</v>
      </c>
      <c r="E50" s="95">
        <v>0.1</v>
      </c>
      <c r="F50" s="47">
        <f t="shared" si="7"/>
        <v>2.5630458006032386E-3</v>
      </c>
      <c r="G50" s="95">
        <v>0.1</v>
      </c>
      <c r="H50" s="47">
        <v>0.21859652103091032</v>
      </c>
      <c r="I50" s="95">
        <v>0.1</v>
      </c>
      <c r="J50" s="48">
        <f t="shared" si="11"/>
        <v>2.7099543941775002E-3</v>
      </c>
      <c r="K50" s="95">
        <v>0.1</v>
      </c>
      <c r="L50" s="48">
        <f t="shared" si="8"/>
        <v>2.8281334799814817E-3</v>
      </c>
      <c r="M50" s="50" t="s">
        <v>104</v>
      </c>
      <c r="N50" s="49" t="s">
        <v>104</v>
      </c>
    </row>
    <row r="51" spans="1:14">
      <c r="A51" s="155"/>
      <c r="B51" s="45" t="s">
        <v>43</v>
      </c>
      <c r="C51" s="96">
        <v>-598.35699999999997</v>
      </c>
      <c r="D51" s="47">
        <f t="shared" si="9"/>
        <v>-16.409639710671556</v>
      </c>
      <c r="E51" s="96">
        <v>-935.47199999999998</v>
      </c>
      <c r="F51" s="47">
        <f t="shared" si="7"/>
        <v>-23.976575811819124</v>
      </c>
      <c r="G51" s="96">
        <v>-1059.9190000000001</v>
      </c>
      <c r="H51" s="47">
        <f t="shared" si="10"/>
        <v>-29.403985598713678</v>
      </c>
      <c r="I51" s="96">
        <v>-1059.9179999999999</v>
      </c>
      <c r="J51" s="48">
        <f t="shared" si="11"/>
        <v>-28.723294415678275</v>
      </c>
      <c r="K51" s="96">
        <v>-1437.3820000000001</v>
      </c>
      <c r="L51" s="48">
        <f t="shared" si="8"/>
        <v>-40.651081577227423</v>
      </c>
      <c r="M51" s="50">
        <f>IF(C51=0,"-",IF(C51&lt;0,-(K51/C51*100-100),K51/C51*100-100))</f>
        <v>-140.2214731339318</v>
      </c>
      <c r="N51" s="49" t="s">
        <v>104</v>
      </c>
    </row>
    <row r="52" spans="1:14">
      <c r="A52" s="156"/>
      <c r="B52" s="46" t="s">
        <v>44</v>
      </c>
      <c r="C52" s="96">
        <v>928.08399999999995</v>
      </c>
      <c r="D52" s="47">
        <f t="shared" si="9"/>
        <v>25.452236810531005</v>
      </c>
      <c r="E52" s="96">
        <v>388.81</v>
      </c>
      <c r="F52" s="47">
        <f t="shared" si="7"/>
        <v>9.9653783773254503</v>
      </c>
      <c r="G52" s="96">
        <v>735.98900000000003</v>
      </c>
      <c r="H52" s="47">
        <f t="shared" si="10"/>
        <v>20.417607342458886</v>
      </c>
      <c r="I52" s="96">
        <v>924.45500000000004</v>
      </c>
      <c r="J52" s="48">
        <f t="shared" si="11"/>
        <v>25.05230889469361</v>
      </c>
      <c r="K52" s="96">
        <v>1480.13</v>
      </c>
      <c r="L52" s="48">
        <f t="shared" si="8"/>
        <v>41.860052077249904</v>
      </c>
      <c r="M52" s="61">
        <f>IF(C52=0,"-",IF(C52&lt;0,-(K52/C52*100-100),K52/C52*100-100))</f>
        <v>59.482331340697613</v>
      </c>
      <c r="N52" s="49" t="s">
        <v>104</v>
      </c>
    </row>
    <row r="53" spans="1:14" ht="13.5" thickBot="1">
      <c r="A53" s="129" t="s">
        <v>45</v>
      </c>
      <c r="B53" s="130"/>
      <c r="C53" s="131">
        <v>3646.375</v>
      </c>
      <c r="D53" s="132">
        <f t="shared" si="9"/>
        <v>100</v>
      </c>
      <c r="E53" s="131">
        <v>3901.6080000000002</v>
      </c>
      <c r="F53" s="132">
        <f t="shared" si="7"/>
        <v>100</v>
      </c>
      <c r="G53" s="131">
        <f>G34+G35+G40+G41+G42+G43+G44+G45+G46</f>
        <v>3604.6779999999999</v>
      </c>
      <c r="H53" s="132">
        <f t="shared" si="10"/>
        <v>100</v>
      </c>
      <c r="I53" s="131">
        <f>I34+I35+I40+I41+I42+I43+I44+I45+I46</f>
        <v>3690.0990000000002</v>
      </c>
      <c r="J53" s="133">
        <f t="shared" si="11"/>
        <v>100</v>
      </c>
      <c r="K53" s="131">
        <f>K34+K35+K40+K41+K42+K43+K44+K45+K46</f>
        <v>3535.8180000000002</v>
      </c>
      <c r="L53" s="133">
        <f t="shared" si="8"/>
        <v>99.997652649211616</v>
      </c>
      <c r="M53" s="134">
        <f t="shared" si="3"/>
        <v>-3.0319701072983491</v>
      </c>
      <c r="N53" s="135">
        <f t="shared" si="12"/>
        <v>-4.1809447388809815</v>
      </c>
    </row>
    <row r="54" spans="1:14" ht="14.25" thickTop="1" thickBot="1">
      <c r="A54" s="142" t="s">
        <v>115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4"/>
    </row>
    <row r="55" spans="1:14" ht="24" customHeight="1" thickTop="1">
      <c r="A55" s="168" t="s">
        <v>117</v>
      </c>
      <c r="B55" s="168"/>
      <c r="C55" s="121">
        <v>995.14700000000005</v>
      </c>
      <c r="D55" s="120" t="s">
        <v>104</v>
      </c>
      <c r="E55" s="120">
        <v>1300.152</v>
      </c>
      <c r="F55" s="120" t="s">
        <v>104</v>
      </c>
      <c r="G55" s="120">
        <v>1439.521</v>
      </c>
      <c r="H55" s="120" t="s">
        <v>104</v>
      </c>
      <c r="I55" s="120">
        <v>1317.1369999999999</v>
      </c>
      <c r="J55" s="120" t="s">
        <v>104</v>
      </c>
      <c r="K55" s="121">
        <v>1946.558</v>
      </c>
      <c r="L55" s="122" t="s">
        <v>104</v>
      </c>
      <c r="M55" s="123">
        <f t="shared" ref="M55" si="13">IF(C55=0,"-",K55/C55*100-100)</f>
        <v>95.605071411560289</v>
      </c>
      <c r="N55" s="119">
        <f t="shared" ref="N55" si="14">IF(I55=0,"-",K55/I55*100-100)</f>
        <v>47.787056319881685</v>
      </c>
    </row>
    <row r="56" spans="1:14">
      <c r="B56" s="1" t="s">
        <v>103</v>
      </c>
    </row>
  </sheetData>
  <mergeCells count="21">
    <mergeCell ref="M3:N3"/>
    <mergeCell ref="C3:D3"/>
    <mergeCell ref="E3:L3"/>
    <mergeCell ref="A55:B55"/>
    <mergeCell ref="A18:B18"/>
    <mergeCell ref="A24:B24"/>
    <mergeCell ref="A14:A17"/>
    <mergeCell ref="A19:A20"/>
    <mergeCell ref="A3:B5"/>
    <mergeCell ref="M5:N5"/>
    <mergeCell ref="A47:A52"/>
    <mergeCell ref="A46:B46"/>
    <mergeCell ref="A36:A39"/>
    <mergeCell ref="A31:B31"/>
    <mergeCell ref="K4:L4"/>
    <mergeCell ref="A9:A12"/>
    <mergeCell ref="I4:J4"/>
    <mergeCell ref="C4:D4"/>
    <mergeCell ref="E4:F4"/>
    <mergeCell ref="A7:B7"/>
    <mergeCell ref="G4:H4"/>
  </mergeCells>
  <phoneticPr fontId="0" type="noConversion"/>
  <pageMargins left="0.92" right="0.26" top="0.67" bottom="0.62" header="0.5" footer="0.43"/>
  <pageSetup paperSize="9" scale="71" orientation="landscape" r:id="rId1"/>
  <headerFooter alignWithMargins="0">
    <oddFooter>&amp;R&amp;"Times New Roman,Regular"&amp;11 77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54"/>
  <sheetViews>
    <sheetView zoomScaleNormal="100" workbookViewId="0">
      <selection activeCell="H43" sqref="H43"/>
    </sheetView>
  </sheetViews>
  <sheetFormatPr defaultRowHeight="12.75"/>
  <cols>
    <col min="1" max="1" width="1.5703125" style="1" customWidth="1"/>
    <col min="2" max="2" width="54.140625" style="1" customWidth="1"/>
    <col min="3" max="7" width="9.28515625" style="1" customWidth="1"/>
    <col min="8" max="8" width="11.42578125" style="1" customWidth="1"/>
    <col min="9" max="34" width="9.140625" style="1"/>
    <col min="35" max="35" width="11" style="1" bestFit="1" customWidth="1"/>
    <col min="36" max="16384" width="9.140625" style="1"/>
  </cols>
  <sheetData>
    <row r="1" spans="1:36" ht="15">
      <c r="C1" s="9"/>
      <c r="D1" s="10"/>
      <c r="E1" s="10"/>
      <c r="F1" s="10"/>
      <c r="G1" s="10"/>
      <c r="H1" s="10" t="s">
        <v>82</v>
      </c>
    </row>
    <row r="2" spans="1:36" ht="28.5" customHeight="1">
      <c r="A2" s="177" t="s">
        <v>85</v>
      </c>
      <c r="B2" s="177"/>
      <c r="C2" s="177"/>
      <c r="D2" s="177"/>
      <c r="E2" s="177"/>
      <c r="F2" s="177"/>
      <c r="G2" s="177"/>
    </row>
    <row r="3" spans="1:36" ht="25.5" customHeight="1">
      <c r="A3" s="178" t="s">
        <v>0</v>
      </c>
      <c r="B3" s="178"/>
      <c r="C3" s="209">
        <v>2011</v>
      </c>
      <c r="D3" s="183">
        <v>2012</v>
      </c>
      <c r="E3" s="185"/>
      <c r="F3" s="185"/>
      <c r="G3" s="184"/>
      <c r="H3" s="175" t="s">
        <v>125</v>
      </c>
    </row>
    <row r="4" spans="1:36" ht="12" customHeight="1">
      <c r="A4" s="178"/>
      <c r="B4" s="178"/>
      <c r="C4" s="13" t="s">
        <v>113</v>
      </c>
      <c r="D4" s="13" t="s">
        <v>114</v>
      </c>
      <c r="E4" s="13" t="s">
        <v>118</v>
      </c>
      <c r="F4" s="13" t="s">
        <v>120</v>
      </c>
      <c r="G4" s="13" t="s">
        <v>121</v>
      </c>
      <c r="H4" s="176"/>
    </row>
    <row r="5" spans="1:36" ht="12.75" customHeight="1" thickBot="1">
      <c r="A5" s="179"/>
      <c r="B5" s="179"/>
      <c r="C5" s="180" t="s">
        <v>84</v>
      </c>
      <c r="D5" s="181"/>
      <c r="E5" s="181"/>
      <c r="F5" s="181"/>
      <c r="G5" s="182"/>
      <c r="H5" s="72" t="s">
        <v>83</v>
      </c>
    </row>
    <row r="6" spans="1:36" ht="12.75" customHeight="1" thickTop="1">
      <c r="A6" s="51" t="s">
        <v>46</v>
      </c>
      <c r="B6" s="52"/>
      <c r="C6" s="95">
        <v>29.867000000000001</v>
      </c>
      <c r="D6" s="95">
        <v>4.6899999999999995</v>
      </c>
      <c r="E6" s="95">
        <f>E7+E8+E9+E10</f>
        <v>8.1639999999999997</v>
      </c>
      <c r="F6" s="95">
        <f>F7+F8+F9+F10</f>
        <v>10.663</v>
      </c>
      <c r="G6" s="95">
        <f>G7+G8+G9+G10</f>
        <v>14.23</v>
      </c>
      <c r="H6" s="61">
        <f>(G6/C6*100)-100</f>
        <v>-52.355442461579671</v>
      </c>
      <c r="AI6" s="2"/>
      <c r="AJ6" s="3"/>
    </row>
    <row r="7" spans="1:36">
      <c r="A7" s="154"/>
      <c r="B7" s="38" t="s">
        <v>47</v>
      </c>
      <c r="C7" s="98">
        <v>7.7590000000000003</v>
      </c>
      <c r="D7" s="98">
        <v>2.3820000000000001</v>
      </c>
      <c r="E7" s="98">
        <v>3.5350000000000001</v>
      </c>
      <c r="F7" s="98">
        <v>4.452</v>
      </c>
      <c r="G7" s="98">
        <v>1.4239999999999999</v>
      </c>
      <c r="H7" s="71">
        <f>(G7/C7*100)-100</f>
        <v>-81.647119474159041</v>
      </c>
      <c r="M7" s="10"/>
      <c r="N7" s="10"/>
      <c r="AI7" s="2"/>
      <c r="AJ7" s="3"/>
    </row>
    <row r="8" spans="1:36">
      <c r="A8" s="155"/>
      <c r="B8" s="38" t="s">
        <v>48</v>
      </c>
      <c r="C8" s="98">
        <v>0</v>
      </c>
      <c r="D8" s="98">
        <v>0</v>
      </c>
      <c r="E8" s="98">
        <v>0</v>
      </c>
      <c r="F8" s="98">
        <v>0</v>
      </c>
      <c r="G8" s="98">
        <v>4.92</v>
      </c>
      <c r="H8" s="71" t="s">
        <v>104</v>
      </c>
      <c r="AI8" s="2"/>
      <c r="AJ8" s="3"/>
    </row>
    <row r="9" spans="1:36">
      <c r="A9" s="155"/>
      <c r="B9" s="38" t="s">
        <v>49</v>
      </c>
      <c r="C9" s="98">
        <v>0</v>
      </c>
      <c r="D9" s="98">
        <v>0</v>
      </c>
      <c r="E9" s="98">
        <v>0</v>
      </c>
      <c r="F9" s="98">
        <v>0</v>
      </c>
      <c r="G9" s="98">
        <v>0</v>
      </c>
      <c r="H9" s="71" t="s">
        <v>104</v>
      </c>
      <c r="AI9" s="2"/>
      <c r="AJ9" s="3"/>
    </row>
    <row r="10" spans="1:36">
      <c r="A10" s="156"/>
      <c r="B10" s="38" t="s">
        <v>50</v>
      </c>
      <c r="C10" s="98">
        <v>22.108000000000001</v>
      </c>
      <c r="D10" s="98">
        <v>2.3079999999999998</v>
      </c>
      <c r="E10" s="98">
        <v>4.6289999999999996</v>
      </c>
      <c r="F10" s="98">
        <v>6.2110000000000003</v>
      </c>
      <c r="G10" s="98">
        <v>7.8860000000000001</v>
      </c>
      <c r="H10" s="71" t="s">
        <v>104</v>
      </c>
      <c r="AI10" s="2"/>
      <c r="AJ10" s="3"/>
    </row>
    <row r="11" spans="1:36">
      <c r="A11" s="40" t="s">
        <v>51</v>
      </c>
      <c r="B11" s="53"/>
      <c r="C11" s="98">
        <v>15.782999999999999</v>
      </c>
      <c r="D11" s="98">
        <v>1.9620000000000002</v>
      </c>
      <c r="E11" s="98">
        <f>E12+E13+E14+E15+E16</f>
        <v>4.2059999999999995</v>
      </c>
      <c r="F11" s="98">
        <f>F12+F13+F14+F15+F16</f>
        <v>6.0180000000000007</v>
      </c>
      <c r="G11" s="98">
        <f>G12+G13+G14+G15+G16</f>
        <v>7.593</v>
      </c>
      <c r="H11" s="71">
        <f>(G11/C11*100)-100</f>
        <v>-51.8912754229234</v>
      </c>
      <c r="AI11" s="2"/>
      <c r="AJ11" s="3"/>
    </row>
    <row r="12" spans="1:36" s="4" customFormat="1">
      <c r="A12" s="159"/>
      <c r="B12" s="40" t="s">
        <v>52</v>
      </c>
      <c r="C12" s="99">
        <v>0</v>
      </c>
      <c r="D12" s="99">
        <v>0</v>
      </c>
      <c r="E12" s="99">
        <v>0</v>
      </c>
      <c r="F12" s="99">
        <v>0</v>
      </c>
      <c r="G12" s="99">
        <v>0</v>
      </c>
      <c r="H12" s="71" t="s">
        <v>104</v>
      </c>
      <c r="AI12" s="2"/>
      <c r="AJ12" s="3"/>
    </row>
    <row r="13" spans="1:36" s="4" customFormat="1">
      <c r="A13" s="160"/>
      <c r="B13" s="41" t="s">
        <v>53</v>
      </c>
      <c r="C13" s="99">
        <v>0</v>
      </c>
      <c r="D13" s="99">
        <v>0</v>
      </c>
      <c r="E13" s="99">
        <v>0</v>
      </c>
      <c r="F13" s="99">
        <v>0</v>
      </c>
      <c r="G13" s="99">
        <v>0</v>
      </c>
      <c r="H13" s="71" t="s">
        <v>104</v>
      </c>
      <c r="AI13" s="2"/>
      <c r="AJ13" s="3"/>
    </row>
    <row r="14" spans="1:36" s="4" customFormat="1">
      <c r="A14" s="160"/>
      <c r="B14" s="38" t="s">
        <v>54</v>
      </c>
      <c r="C14" s="99">
        <v>0</v>
      </c>
      <c r="D14" s="99">
        <v>0</v>
      </c>
      <c r="E14" s="99">
        <v>0</v>
      </c>
      <c r="F14" s="99">
        <v>0</v>
      </c>
      <c r="G14" s="99">
        <v>0</v>
      </c>
      <c r="H14" s="71" t="s">
        <v>104</v>
      </c>
      <c r="AI14" s="2"/>
      <c r="AJ14" s="3"/>
    </row>
    <row r="15" spans="1:36">
      <c r="A15" s="160"/>
      <c r="B15" s="38" t="s">
        <v>55</v>
      </c>
      <c r="C15" s="98">
        <v>3.4550000000000001</v>
      </c>
      <c r="D15" s="98">
        <v>0.89600000000000002</v>
      </c>
      <c r="E15" s="98">
        <v>1.7929999999999999</v>
      </c>
      <c r="F15" s="98">
        <v>2.6890000000000001</v>
      </c>
      <c r="G15" s="98">
        <v>3.585</v>
      </c>
      <c r="H15" s="71" t="s">
        <v>104</v>
      </c>
      <c r="AI15" s="2"/>
      <c r="AJ15" s="3"/>
    </row>
    <row r="16" spans="1:36">
      <c r="A16" s="161"/>
      <c r="B16" s="38" t="s">
        <v>56</v>
      </c>
      <c r="C16" s="98">
        <v>12.327999999999999</v>
      </c>
      <c r="D16" s="98">
        <v>1.0660000000000001</v>
      </c>
      <c r="E16" s="98">
        <v>2.4129999999999998</v>
      </c>
      <c r="F16" s="98">
        <v>3.3290000000000002</v>
      </c>
      <c r="G16" s="98">
        <v>4.008</v>
      </c>
      <c r="H16" s="71">
        <f>(G16/C16*100)-100</f>
        <v>-67.488643737832575</v>
      </c>
      <c r="AI16" s="2"/>
      <c r="AJ16" s="3"/>
    </row>
    <row r="17" spans="1:36" s="7" customFormat="1">
      <c r="A17" s="54" t="s">
        <v>57</v>
      </c>
      <c r="B17" s="54"/>
      <c r="C17" s="100">
        <v>14.084000000000001</v>
      </c>
      <c r="D17" s="100">
        <v>2.7279999999999993</v>
      </c>
      <c r="E17" s="100">
        <f>E6-E11</f>
        <v>3.9580000000000002</v>
      </c>
      <c r="F17" s="100">
        <f>F6-F11</f>
        <v>4.6449999999999996</v>
      </c>
      <c r="G17" s="100">
        <f>G6-G11</f>
        <v>6.6370000000000005</v>
      </c>
      <c r="H17" s="73">
        <f>(G17/C17*100)-100</f>
        <v>-52.875603521726781</v>
      </c>
      <c r="AI17" s="6"/>
      <c r="AJ17" s="8"/>
    </row>
    <row r="18" spans="1:36">
      <c r="A18" s="38" t="s">
        <v>58</v>
      </c>
      <c r="B18" s="38"/>
      <c r="C18" s="98">
        <v>0.27800000000000002</v>
      </c>
      <c r="D18" s="98">
        <v>0</v>
      </c>
      <c r="E18" s="98">
        <v>0</v>
      </c>
      <c r="F18" s="98">
        <v>0</v>
      </c>
      <c r="G18" s="98">
        <v>0</v>
      </c>
      <c r="H18" s="71" t="s">
        <v>104</v>
      </c>
      <c r="AI18" s="2"/>
      <c r="AJ18" s="3"/>
    </row>
    <row r="19" spans="1:36">
      <c r="A19" s="38" t="s">
        <v>59</v>
      </c>
      <c r="B19" s="40"/>
      <c r="C19" s="101">
        <v>3716.2240000000002</v>
      </c>
      <c r="D19" s="101">
        <v>924.30200000000002</v>
      </c>
      <c r="E19" s="101">
        <v>2125.3629999999998</v>
      </c>
      <c r="F19" s="101">
        <v>2971.9740000000002</v>
      </c>
      <c r="G19" s="101">
        <v>4059.38</v>
      </c>
      <c r="H19" s="71">
        <f>(G19/C19*100)-100</f>
        <v>9.233996658974263</v>
      </c>
      <c r="AI19" s="2"/>
      <c r="AJ19" s="3"/>
    </row>
    <row r="20" spans="1:36">
      <c r="A20" s="38" t="s">
        <v>60</v>
      </c>
      <c r="B20" s="40"/>
      <c r="C20" s="98">
        <v>617.34400000000005</v>
      </c>
      <c r="D20" s="98">
        <v>134.648</v>
      </c>
      <c r="E20" s="98">
        <v>252.113</v>
      </c>
      <c r="F20" s="98">
        <v>442.37799999999999</v>
      </c>
      <c r="G20" s="98">
        <v>426.57</v>
      </c>
      <c r="H20" s="71">
        <f>(G20/C20*100)-100</f>
        <v>-30.902381816296923</v>
      </c>
      <c r="AI20" s="2"/>
      <c r="AJ20" s="3"/>
    </row>
    <row r="21" spans="1:36" ht="12.75" customHeight="1">
      <c r="A21" s="55" t="s">
        <v>61</v>
      </c>
      <c r="B21" s="41"/>
      <c r="C21" s="98">
        <v>-2.4129999999999998</v>
      </c>
      <c r="D21" s="98">
        <v>6.7000000000000004E-2</v>
      </c>
      <c r="E21" s="98">
        <v>-4.2000000000000003E-2</v>
      </c>
      <c r="F21" s="98">
        <v>2.7E-2</v>
      </c>
      <c r="G21" s="98">
        <v>0.14299999999999999</v>
      </c>
      <c r="H21" s="71" t="s">
        <v>104</v>
      </c>
      <c r="AI21" s="2"/>
      <c r="AJ21" s="3"/>
    </row>
    <row r="22" spans="1:36">
      <c r="A22" s="56" t="s">
        <v>62</v>
      </c>
      <c r="B22" s="57"/>
      <c r="C22" s="98">
        <v>-8.4489999999999998</v>
      </c>
      <c r="D22" s="98">
        <v>-2.0540000000000003</v>
      </c>
      <c r="E22" s="98">
        <f>SUM(E23:E27)</f>
        <v>-2.6219999999999999</v>
      </c>
      <c r="F22" s="98">
        <f>SUM(F23:F27)</f>
        <v>-30.994999999999997</v>
      </c>
      <c r="G22" s="98">
        <f>SUM(G23:G27)</f>
        <v>-27.128999999999998</v>
      </c>
      <c r="H22" s="71">
        <f>(G22/C22*100)-100</f>
        <v>221.09125340276955</v>
      </c>
      <c r="AI22" s="2"/>
      <c r="AJ22" s="3"/>
    </row>
    <row r="23" spans="1:36">
      <c r="A23" s="154"/>
      <c r="B23" s="38" t="s">
        <v>63</v>
      </c>
      <c r="C23" s="98">
        <v>-8.4489999999999998</v>
      </c>
      <c r="D23" s="98">
        <v>-2.1070000000000002</v>
      </c>
      <c r="E23" s="98">
        <v>-2.758</v>
      </c>
      <c r="F23" s="98">
        <v>-10.340999999999999</v>
      </c>
      <c r="G23" s="98">
        <v>-6.6509999999999998</v>
      </c>
      <c r="H23" s="71">
        <f>(G23/C23*100)-100</f>
        <v>-21.280624926026746</v>
      </c>
      <c r="AI23" s="2"/>
      <c r="AJ23" s="3"/>
    </row>
    <row r="24" spans="1:36">
      <c r="A24" s="155"/>
      <c r="B24" s="38" t="s">
        <v>64</v>
      </c>
      <c r="C24" s="98">
        <v>0</v>
      </c>
      <c r="D24" s="98">
        <v>0</v>
      </c>
      <c r="E24" s="98">
        <v>0</v>
      </c>
      <c r="F24" s="98">
        <v>0</v>
      </c>
      <c r="G24" s="98">
        <v>0</v>
      </c>
      <c r="H24" s="71" t="s">
        <v>104</v>
      </c>
      <c r="AI24" s="2"/>
      <c r="AJ24" s="3"/>
    </row>
    <row r="25" spans="1:36">
      <c r="A25" s="155"/>
      <c r="B25" s="38" t="s">
        <v>65</v>
      </c>
      <c r="C25" s="98">
        <v>0</v>
      </c>
      <c r="D25" s="98">
        <v>0</v>
      </c>
      <c r="E25" s="98">
        <v>0</v>
      </c>
      <c r="F25" s="98">
        <v>-20.99</v>
      </c>
      <c r="G25" s="98">
        <v>-20.99</v>
      </c>
      <c r="H25" s="71" t="s">
        <v>104</v>
      </c>
      <c r="AI25" s="2"/>
      <c r="AJ25" s="3"/>
    </row>
    <row r="26" spans="1:36">
      <c r="A26" s="155"/>
      <c r="B26" s="38" t="s">
        <v>66</v>
      </c>
      <c r="C26" s="98">
        <v>0</v>
      </c>
      <c r="D26" s="98">
        <v>5.2999999999999999E-2</v>
      </c>
      <c r="E26" s="98">
        <v>0.13600000000000001</v>
      </c>
      <c r="F26" s="98">
        <v>0.33600000000000002</v>
      </c>
      <c r="G26" s="98">
        <v>0.51200000000000001</v>
      </c>
      <c r="H26" s="71" t="s">
        <v>104</v>
      </c>
      <c r="AI26" s="2"/>
      <c r="AJ26" s="3"/>
    </row>
    <row r="27" spans="1:36">
      <c r="A27" s="156"/>
      <c r="B27" s="38" t="s">
        <v>67</v>
      </c>
      <c r="C27" s="98">
        <v>0</v>
      </c>
      <c r="D27" s="98">
        <v>0</v>
      </c>
      <c r="E27" s="98">
        <v>0</v>
      </c>
      <c r="F27" s="98">
        <v>0</v>
      </c>
      <c r="G27" s="98">
        <v>0</v>
      </c>
      <c r="H27" s="71" t="s">
        <v>104</v>
      </c>
      <c r="AI27" s="2"/>
      <c r="AJ27" s="3"/>
    </row>
    <row r="28" spans="1:36">
      <c r="A28" s="54" t="s">
        <v>68</v>
      </c>
      <c r="B28" s="54"/>
      <c r="C28" s="100">
        <v>3102.38</v>
      </c>
      <c r="D28" s="100">
        <v>790.39499999999998</v>
      </c>
      <c r="E28" s="100">
        <f>E17+E18+E19-E20+E21+E22</f>
        <v>1874.5439999999999</v>
      </c>
      <c r="F28" s="100">
        <f>F17+F18+F19-F20+F21+F22</f>
        <v>2503.2730000000001</v>
      </c>
      <c r="G28" s="100">
        <f>G17+G18+G19-G20+G21+G22</f>
        <v>3612.4610000000002</v>
      </c>
      <c r="H28" s="73">
        <f t="shared" ref="H28:H42" si="0">IF(C28=0,"-",IF(C28&lt;0,-(G28/C28*100-100),G28/C28*100-100))</f>
        <v>16.441602898419916</v>
      </c>
      <c r="AI28" s="2"/>
      <c r="AJ28" s="3"/>
    </row>
    <row r="29" spans="1:36">
      <c r="A29" s="38" t="s">
        <v>69</v>
      </c>
      <c r="B29" s="40"/>
      <c r="C29" s="98">
        <v>75.450999999999993</v>
      </c>
      <c r="D29" s="98">
        <v>0.21</v>
      </c>
      <c r="E29" s="98">
        <v>25.600999999999999</v>
      </c>
      <c r="F29" s="98">
        <v>71.436000000000007</v>
      </c>
      <c r="G29" s="98">
        <v>92.103999999999999</v>
      </c>
      <c r="H29" s="71">
        <f t="shared" si="0"/>
        <v>22.071278048004686</v>
      </c>
      <c r="AI29" s="2"/>
      <c r="AJ29" s="3"/>
    </row>
    <row r="30" spans="1:36">
      <c r="A30" s="38" t="s">
        <v>70</v>
      </c>
      <c r="B30" s="40"/>
      <c r="C30" s="101">
        <v>1694.856</v>
      </c>
      <c r="D30" s="101">
        <v>402.04999999999995</v>
      </c>
      <c r="E30" s="101">
        <f>E31+E32+E33+E34+E35</f>
        <v>859.95100000000002</v>
      </c>
      <c r="F30" s="101">
        <f>F31+F32+F33+F34+F35</f>
        <v>1234.6179999999999</v>
      </c>
      <c r="G30" s="101">
        <f>G31+G32+G33+G34+G35</f>
        <v>1462.6619999999998</v>
      </c>
      <c r="H30" s="71">
        <f t="shared" si="0"/>
        <v>-13.699924949376239</v>
      </c>
      <c r="AI30" s="2"/>
      <c r="AJ30" s="3"/>
    </row>
    <row r="31" spans="1:36">
      <c r="A31" s="154"/>
      <c r="B31" s="40" t="s">
        <v>71</v>
      </c>
      <c r="C31" s="102">
        <v>307.78699999999998</v>
      </c>
      <c r="D31" s="102">
        <v>77.819000000000003</v>
      </c>
      <c r="E31" s="102">
        <v>147.06299999999999</v>
      </c>
      <c r="F31" s="102">
        <v>214.6</v>
      </c>
      <c r="G31" s="102">
        <v>263.923</v>
      </c>
      <c r="H31" s="71">
        <f t="shared" si="0"/>
        <v>-14.251414127302326</v>
      </c>
      <c r="AI31" s="2"/>
      <c r="AJ31" s="3"/>
    </row>
    <row r="32" spans="1:36">
      <c r="A32" s="155"/>
      <c r="B32" s="40" t="s">
        <v>72</v>
      </c>
      <c r="C32" s="102">
        <v>661.53300000000002</v>
      </c>
      <c r="D32" s="102">
        <v>152.595</v>
      </c>
      <c r="E32" s="102">
        <v>341.24799999999999</v>
      </c>
      <c r="F32" s="102">
        <v>472.18</v>
      </c>
      <c r="G32" s="102">
        <v>573.31899999999996</v>
      </c>
      <c r="H32" s="71">
        <f t="shared" si="0"/>
        <v>-13.334784508104676</v>
      </c>
      <c r="AI32" s="2"/>
      <c r="AJ32" s="3"/>
    </row>
    <row r="33" spans="1:36">
      <c r="A33" s="155"/>
      <c r="B33" s="40" t="s">
        <v>73</v>
      </c>
      <c r="C33" s="102">
        <v>224.375</v>
      </c>
      <c r="D33" s="102">
        <v>55.438000000000002</v>
      </c>
      <c r="E33" s="102">
        <v>117.004</v>
      </c>
      <c r="F33" s="102">
        <v>164.50899999999999</v>
      </c>
      <c r="G33" s="102">
        <v>189.78200000000001</v>
      </c>
      <c r="H33" s="71">
        <f t="shared" si="0"/>
        <v>-15.417493036211695</v>
      </c>
      <c r="AI33" s="2"/>
      <c r="AJ33" s="3"/>
    </row>
    <row r="34" spans="1:36">
      <c r="A34" s="155"/>
      <c r="B34" s="40" t="s">
        <v>74</v>
      </c>
      <c r="C34" s="102">
        <v>3.5999999999999997E-2</v>
      </c>
      <c r="D34" s="102">
        <v>7.0000000000000001E-3</v>
      </c>
      <c r="E34" s="102">
        <v>4.1000000000000002E-2</v>
      </c>
      <c r="F34" s="102">
        <v>5.7000000000000002E-2</v>
      </c>
      <c r="G34" s="102">
        <v>0.03</v>
      </c>
      <c r="H34" s="71">
        <f t="shared" si="0"/>
        <v>-16.666666666666657</v>
      </c>
      <c r="AI34" s="2"/>
      <c r="AJ34" s="3"/>
    </row>
    <row r="35" spans="1:36">
      <c r="A35" s="156"/>
      <c r="B35" s="40" t="s">
        <v>56</v>
      </c>
      <c r="C35" s="102">
        <v>501.125</v>
      </c>
      <c r="D35" s="102">
        <v>116.191</v>
      </c>
      <c r="E35" s="102">
        <v>254.595</v>
      </c>
      <c r="F35" s="102">
        <v>383.27199999999999</v>
      </c>
      <c r="G35" s="102">
        <v>435.608</v>
      </c>
      <c r="H35" s="71">
        <f t="shared" si="0"/>
        <v>-13.073983537041656</v>
      </c>
      <c r="AI35" s="2"/>
      <c r="AJ35" s="3"/>
    </row>
    <row r="36" spans="1:36">
      <c r="A36" s="38" t="s">
        <v>75</v>
      </c>
      <c r="B36" s="40"/>
      <c r="C36" s="101">
        <v>81.394000000000005</v>
      </c>
      <c r="D36" s="101">
        <v>20.033999999999999</v>
      </c>
      <c r="E36" s="101">
        <v>46.095999999999997</v>
      </c>
      <c r="F36" s="101">
        <v>64.619</v>
      </c>
      <c r="G36" s="101">
        <v>71.885999999999996</v>
      </c>
      <c r="H36" s="71">
        <f t="shared" si="0"/>
        <v>-11.681450721183396</v>
      </c>
      <c r="AI36" s="2"/>
      <c r="AJ36" s="3"/>
    </row>
    <row r="37" spans="1:36">
      <c r="A37" s="38" t="s">
        <v>76</v>
      </c>
      <c r="B37" s="40"/>
      <c r="C37" s="101">
        <v>291.262</v>
      </c>
      <c r="D37" s="101">
        <v>14.321</v>
      </c>
      <c r="E37" s="101">
        <v>172.34</v>
      </c>
      <c r="F37" s="101">
        <v>259.64800000000002</v>
      </c>
      <c r="G37" s="101">
        <v>434.26</v>
      </c>
      <c r="H37" s="71">
        <f t="shared" si="0"/>
        <v>49.09600291146802</v>
      </c>
      <c r="AI37" s="2"/>
      <c r="AJ37" s="3"/>
    </row>
    <row r="38" spans="1:36">
      <c r="A38" s="38" t="s">
        <v>77</v>
      </c>
      <c r="B38" s="40"/>
      <c r="C38" s="98">
        <v>98.296999999999997</v>
      </c>
      <c r="D38" s="98">
        <v>0</v>
      </c>
      <c r="E38" s="98">
        <v>0</v>
      </c>
      <c r="F38" s="98">
        <v>0</v>
      </c>
      <c r="G38" s="98">
        <v>0</v>
      </c>
      <c r="H38" s="71">
        <f t="shared" si="0"/>
        <v>-100</v>
      </c>
      <c r="AI38" s="2"/>
      <c r="AJ38" s="3"/>
    </row>
    <row r="39" spans="1:36">
      <c r="A39" s="38" t="s">
        <v>78</v>
      </c>
      <c r="B39" s="40"/>
      <c r="C39" s="98">
        <v>0</v>
      </c>
      <c r="D39" s="98">
        <v>0</v>
      </c>
      <c r="E39" s="98">
        <v>0</v>
      </c>
      <c r="F39" s="98">
        <v>0</v>
      </c>
      <c r="G39" s="98">
        <v>0</v>
      </c>
      <c r="H39" s="71" t="str">
        <f t="shared" si="0"/>
        <v>-</v>
      </c>
      <c r="AI39" s="2"/>
      <c r="AJ39" s="3"/>
    </row>
    <row r="40" spans="1:36" s="4" customFormat="1">
      <c r="A40" s="54" t="s">
        <v>105</v>
      </c>
      <c r="B40" s="54"/>
      <c r="C40" s="103">
        <v>1012.0220000000002</v>
      </c>
      <c r="D40" s="103">
        <v>354.20000000000005</v>
      </c>
      <c r="E40" s="103">
        <f>E28+E29-E30-E36-E37-E38+E39</f>
        <v>821.75799999999992</v>
      </c>
      <c r="F40" s="103">
        <f>F28+F29-F30-F36-F37-F38+F39</f>
        <v>1015.8240000000004</v>
      </c>
      <c r="G40" s="103">
        <f>G28+G29-G30-G36-G37-G38+G39</f>
        <v>1735.7570000000003</v>
      </c>
      <c r="H40" s="76">
        <f t="shared" si="0"/>
        <v>71.513761558543194</v>
      </c>
      <c r="AI40" s="2"/>
      <c r="AJ40" s="3"/>
    </row>
    <row r="41" spans="1:36" s="4" customFormat="1">
      <c r="A41" s="40" t="s">
        <v>79</v>
      </c>
      <c r="B41" s="41"/>
      <c r="C41" s="99">
        <v>84.457999999999998</v>
      </c>
      <c r="D41" s="99">
        <v>-34.61</v>
      </c>
      <c r="E41" s="99">
        <v>85.769000000000005</v>
      </c>
      <c r="F41" s="99">
        <v>91.369</v>
      </c>
      <c r="G41" s="99">
        <v>255.54400000000001</v>
      </c>
      <c r="H41" s="71">
        <f t="shared" si="0"/>
        <v>202.56932439792564</v>
      </c>
    </row>
    <row r="42" spans="1:36" s="4" customFormat="1">
      <c r="A42" s="54" t="s">
        <v>80</v>
      </c>
      <c r="B42" s="58"/>
      <c r="C42" s="100">
        <v>927.56400000000019</v>
      </c>
      <c r="D42" s="100">
        <v>388.81000000000006</v>
      </c>
      <c r="E42" s="100">
        <f>E40-E41</f>
        <v>735.98899999999992</v>
      </c>
      <c r="F42" s="100">
        <f>F40-F41</f>
        <v>924.45500000000038</v>
      </c>
      <c r="G42" s="100">
        <f>G40-G41</f>
        <v>1480.2130000000002</v>
      </c>
      <c r="H42" s="76">
        <v>59.5</v>
      </c>
    </row>
    <row r="43" spans="1:36">
      <c r="A43" s="64"/>
      <c r="B43" s="59"/>
      <c r="C43" s="59"/>
      <c r="D43" s="59"/>
      <c r="E43" s="59"/>
      <c r="F43" s="59"/>
      <c r="G43" s="59"/>
    </row>
    <row r="54" spans="2:2">
      <c r="B54" s="1" t="s">
        <v>103</v>
      </c>
    </row>
  </sheetData>
  <mergeCells count="9">
    <mergeCell ref="A23:A27"/>
    <mergeCell ref="A31:A35"/>
    <mergeCell ref="A7:A10"/>
    <mergeCell ref="A12:A16"/>
    <mergeCell ref="D3:G3"/>
    <mergeCell ref="H3:H4"/>
    <mergeCell ref="A2:G2"/>
    <mergeCell ref="A3:B5"/>
    <mergeCell ref="C5:G5"/>
  </mergeCells>
  <phoneticPr fontId="0" type="noConversion"/>
  <pageMargins left="0.85" right="0.4" top="0.71" bottom="0.78740157480314965" header="0.39370078740157483" footer="0.51181102362204722"/>
  <pageSetup paperSize="9" scale="85" orientation="landscape" r:id="rId1"/>
  <headerFooter alignWithMargins="0">
    <oddFooter>&amp;R&amp;"Times New Roman,Regular"&amp;11 78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5"/>
  <sheetViews>
    <sheetView zoomScaleNormal="100" workbookViewId="0">
      <selection activeCell="U54" sqref="U54"/>
    </sheetView>
  </sheetViews>
  <sheetFormatPr defaultRowHeight="12.75"/>
  <cols>
    <col min="1" max="1" width="1.28515625" style="14" customWidth="1"/>
    <col min="2" max="2" width="61.140625" style="14" customWidth="1"/>
    <col min="3" max="3" width="10.140625" customWidth="1"/>
    <col min="4" max="4" width="7.85546875" customWidth="1"/>
    <col min="5" max="5" width="10.140625" customWidth="1"/>
    <col min="6" max="6" width="7.85546875" customWidth="1"/>
    <col min="7" max="7" width="10.140625" customWidth="1"/>
    <col min="8" max="8" width="7.85546875" customWidth="1"/>
    <col min="9" max="9" width="10.140625" customWidth="1"/>
    <col min="10" max="10" width="7.85546875" customWidth="1"/>
    <col min="11" max="11" width="10.140625" customWidth="1"/>
    <col min="12" max="12" width="7.85546875" customWidth="1"/>
  </cols>
  <sheetData>
    <row r="1" spans="1:14">
      <c r="K1" s="14"/>
      <c r="L1" s="117" t="s">
        <v>94</v>
      </c>
    </row>
    <row r="2" spans="1:14" ht="27.75" customHeight="1">
      <c r="A2" s="15" t="s">
        <v>90</v>
      </c>
    </row>
    <row r="3" spans="1:14" ht="12.6" customHeight="1">
      <c r="A3" s="197" t="s">
        <v>0</v>
      </c>
      <c r="B3" s="198"/>
      <c r="C3" s="210">
        <v>2011</v>
      </c>
      <c r="D3" s="210"/>
      <c r="E3" s="203">
        <v>2012</v>
      </c>
      <c r="F3" s="204"/>
      <c r="G3" s="204"/>
      <c r="H3" s="204"/>
      <c r="I3" s="204"/>
      <c r="J3" s="204"/>
      <c r="K3" s="204"/>
      <c r="L3" s="205"/>
    </row>
    <row r="4" spans="1:14" s="16" customFormat="1" ht="12.6" customHeight="1">
      <c r="A4" s="199"/>
      <c r="B4" s="200"/>
      <c r="C4" s="186" t="s">
        <v>113</v>
      </c>
      <c r="D4" s="186"/>
      <c r="E4" s="187" t="s">
        <v>114</v>
      </c>
      <c r="F4" s="188"/>
      <c r="G4" s="187" t="s">
        <v>118</v>
      </c>
      <c r="H4" s="188"/>
      <c r="I4" s="187" t="s">
        <v>120</v>
      </c>
      <c r="J4" s="188"/>
      <c r="K4" s="187" t="s">
        <v>121</v>
      </c>
      <c r="L4" s="188"/>
    </row>
    <row r="5" spans="1:14" s="16" customFormat="1" ht="12.6" customHeight="1">
      <c r="A5" s="201"/>
      <c r="B5" s="202"/>
      <c r="C5" s="17" t="s">
        <v>84</v>
      </c>
      <c r="D5" s="17" t="s">
        <v>83</v>
      </c>
      <c r="E5" s="17" t="s">
        <v>84</v>
      </c>
      <c r="F5" s="17" t="s">
        <v>83</v>
      </c>
      <c r="G5" s="17" t="s">
        <v>84</v>
      </c>
      <c r="H5" s="17" t="s">
        <v>83</v>
      </c>
      <c r="I5" s="17" t="s">
        <v>84</v>
      </c>
      <c r="J5" s="17" t="s">
        <v>83</v>
      </c>
      <c r="K5" s="138" t="s">
        <v>84</v>
      </c>
      <c r="L5" s="17" t="s">
        <v>83</v>
      </c>
    </row>
    <row r="6" spans="1:14" ht="12.6" customHeight="1">
      <c r="A6" s="80" t="s">
        <v>86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81"/>
    </row>
    <row r="7" spans="1:14" s="16" customFormat="1" ht="12.6" customHeight="1">
      <c r="A7" s="82" t="s">
        <v>46</v>
      </c>
      <c r="B7" s="19"/>
      <c r="C7" s="104">
        <v>29.867000000000001</v>
      </c>
      <c r="D7" s="20">
        <f t="shared" ref="D7:D14" si="0">C7/$C$23*100</f>
        <v>0.78148630757073845</v>
      </c>
      <c r="E7" s="104">
        <f>E8+E9+E10+E11</f>
        <v>4.6899999999999995</v>
      </c>
      <c r="F7" s="20">
        <f t="shared" ref="F7:F22" si="1">E7/$E$23*100</f>
        <v>0.5046689952459964</v>
      </c>
      <c r="G7" s="104">
        <v>8.1639999999999997</v>
      </c>
      <c r="H7" s="20">
        <f t="shared" ref="H7:H22" si="2">G7/$G$23*100</f>
        <v>0.37809179424100059</v>
      </c>
      <c r="I7" s="104">
        <f>I8+I9+I10+I11</f>
        <v>10.663</v>
      </c>
      <c r="J7" s="21">
        <f t="shared" ref="J7:J22" si="3">I7/$I$23*100</f>
        <v>0.34909881889815336</v>
      </c>
      <c r="K7" s="104">
        <f>K8+K9+K10+K11</f>
        <v>14.23</v>
      </c>
      <c r="L7" s="20">
        <f t="shared" ref="L7:L22" si="4">K7/$K$23*100</f>
        <v>0.34154439993193109</v>
      </c>
      <c r="M7" s="91"/>
      <c r="N7" s="91"/>
    </row>
    <row r="8" spans="1:14" s="16" customFormat="1" ht="12.6" customHeight="1">
      <c r="A8" s="194"/>
      <c r="B8" s="38" t="s">
        <v>47</v>
      </c>
      <c r="C8" s="98">
        <v>7.7590000000000003</v>
      </c>
      <c r="D8" s="22">
        <f t="shared" si="0"/>
        <v>0.20301845717485387</v>
      </c>
      <c r="E8" s="98">
        <v>2.3820000000000001</v>
      </c>
      <c r="F8" s="22">
        <f t="shared" si="1"/>
        <v>0.25631589481363831</v>
      </c>
      <c r="G8" s="98">
        <v>3.5350000000000001</v>
      </c>
      <c r="H8" s="22">
        <f t="shared" si="2"/>
        <v>0.16371319116143279</v>
      </c>
      <c r="I8" s="98">
        <v>4.452</v>
      </c>
      <c r="J8" s="23">
        <f t="shared" si="3"/>
        <v>0.14575522289548709</v>
      </c>
      <c r="K8" s="98">
        <v>1.4239999999999999</v>
      </c>
      <c r="L8" s="20">
        <f t="shared" si="4"/>
        <v>3.4178441707875609E-2</v>
      </c>
    </row>
    <row r="9" spans="1:14" s="16" customFormat="1" ht="12.6" customHeight="1">
      <c r="A9" s="195"/>
      <c r="B9" s="38" t="s">
        <v>48</v>
      </c>
      <c r="C9" s="98">
        <v>0</v>
      </c>
      <c r="D9" s="22">
        <f t="shared" si="0"/>
        <v>0</v>
      </c>
      <c r="E9" s="98">
        <v>0</v>
      </c>
      <c r="F9" s="22">
        <f t="shared" si="1"/>
        <v>0</v>
      </c>
      <c r="G9" s="98">
        <v>0</v>
      </c>
      <c r="H9" s="22">
        <f t="shared" si="2"/>
        <v>0</v>
      </c>
      <c r="I9" s="98">
        <v>0</v>
      </c>
      <c r="J9" s="23">
        <f t="shared" si="3"/>
        <v>0</v>
      </c>
      <c r="K9" s="98">
        <v>4.92</v>
      </c>
      <c r="L9" s="20">
        <f t="shared" si="4"/>
        <v>0.11808843623788481</v>
      </c>
    </row>
    <row r="10" spans="1:14" s="16" customFormat="1" ht="12.6" customHeight="1">
      <c r="A10" s="195"/>
      <c r="B10" s="38" t="s">
        <v>49</v>
      </c>
      <c r="C10" s="98">
        <v>0</v>
      </c>
      <c r="D10" s="22">
        <f t="shared" si="0"/>
        <v>0</v>
      </c>
      <c r="E10" s="98">
        <v>0</v>
      </c>
      <c r="F10" s="22">
        <f t="shared" si="1"/>
        <v>0</v>
      </c>
      <c r="G10" s="98">
        <v>0</v>
      </c>
      <c r="H10" s="22">
        <f t="shared" si="2"/>
        <v>0</v>
      </c>
      <c r="I10" s="98">
        <v>0</v>
      </c>
      <c r="J10" s="23">
        <f t="shared" si="3"/>
        <v>0</v>
      </c>
      <c r="K10" s="98">
        <v>0</v>
      </c>
      <c r="L10" s="20">
        <f t="shared" si="4"/>
        <v>0</v>
      </c>
    </row>
    <row r="11" spans="1:14" s="16" customFormat="1" ht="12.6" customHeight="1">
      <c r="A11" s="196"/>
      <c r="B11" s="38" t="s">
        <v>50</v>
      </c>
      <c r="C11" s="98">
        <v>22.108000000000001</v>
      </c>
      <c r="D11" s="22">
        <f t="shared" si="0"/>
        <v>0.57846785039588466</v>
      </c>
      <c r="E11" s="98">
        <v>2.3079999999999998</v>
      </c>
      <c r="F11" s="22">
        <f t="shared" si="1"/>
        <v>0.24835310043235817</v>
      </c>
      <c r="G11" s="98">
        <v>4.6289999999999996</v>
      </c>
      <c r="H11" s="22">
        <f t="shared" si="2"/>
        <v>0.2143786030795678</v>
      </c>
      <c r="I11" s="98">
        <v>6.2110000000000003</v>
      </c>
      <c r="J11" s="23">
        <f t="shared" si="3"/>
        <v>0.2033435960026663</v>
      </c>
      <c r="K11" s="98">
        <v>7.8860000000000001</v>
      </c>
      <c r="L11" s="20">
        <f t="shared" si="4"/>
        <v>0.18927752198617068</v>
      </c>
    </row>
    <row r="12" spans="1:14" s="16" customFormat="1" ht="12.6" customHeight="1">
      <c r="A12" s="38" t="s">
        <v>58</v>
      </c>
      <c r="B12" s="38"/>
      <c r="C12" s="98">
        <v>0.27800000000000002</v>
      </c>
      <c r="D12" s="22">
        <f t="shared" si="0"/>
        <v>7.2740212778205152E-3</v>
      </c>
      <c r="E12" s="98">
        <v>0</v>
      </c>
      <c r="F12" s="22">
        <f t="shared" si="1"/>
        <v>0</v>
      </c>
      <c r="G12" s="98">
        <v>0</v>
      </c>
      <c r="H12" s="22">
        <f t="shared" si="2"/>
        <v>0</v>
      </c>
      <c r="I12" s="98">
        <v>0</v>
      </c>
      <c r="J12" s="23">
        <f t="shared" si="3"/>
        <v>0</v>
      </c>
      <c r="K12" s="98">
        <v>0</v>
      </c>
      <c r="L12" s="20">
        <f t="shared" si="4"/>
        <v>0</v>
      </c>
    </row>
    <row r="13" spans="1:14" s="16" customFormat="1" ht="12.6" customHeight="1">
      <c r="A13" s="38" t="s">
        <v>59</v>
      </c>
      <c r="B13" s="40"/>
      <c r="C13" s="101">
        <v>3716.2240000000002</v>
      </c>
      <c r="D13" s="26">
        <f t="shared" si="0"/>
        <v>97.237023198371446</v>
      </c>
      <c r="E13" s="101">
        <v>924.30200000000002</v>
      </c>
      <c r="F13" s="26">
        <f t="shared" si="1"/>
        <v>99.459821246026664</v>
      </c>
      <c r="G13" s="101">
        <v>2125.3629999999998</v>
      </c>
      <c r="H13" s="26">
        <f t="shared" si="2"/>
        <v>98.429974287534989</v>
      </c>
      <c r="I13" s="101">
        <v>2971.9740000000002</v>
      </c>
      <c r="J13" s="23">
        <f t="shared" si="3"/>
        <v>97.300254449593965</v>
      </c>
      <c r="K13" s="101">
        <v>4059.38</v>
      </c>
      <c r="L13" s="20">
        <f t="shared" si="4"/>
        <v>97.432080547834317</v>
      </c>
    </row>
    <row r="14" spans="1:14" s="16" customFormat="1" ht="12.6" customHeight="1">
      <c r="A14" s="55" t="s">
        <v>93</v>
      </c>
      <c r="B14" s="41"/>
      <c r="C14" s="98">
        <v>0</v>
      </c>
      <c r="D14" s="26">
        <f t="shared" si="0"/>
        <v>0</v>
      </c>
      <c r="E14" s="98">
        <v>6.7000000000000004E-2</v>
      </c>
      <c r="F14" s="26">
        <f t="shared" si="1"/>
        <v>7.2095570749428073E-3</v>
      </c>
      <c r="G14" s="98">
        <v>0</v>
      </c>
      <c r="H14" s="26">
        <f t="shared" si="2"/>
        <v>0</v>
      </c>
      <c r="I14" s="98">
        <v>2.7E-2</v>
      </c>
      <c r="J14" s="23">
        <f t="shared" si="3"/>
        <v>8.8396024667074377E-4</v>
      </c>
      <c r="K14" s="98">
        <v>0.14299999999999999</v>
      </c>
      <c r="L14" s="20">
        <f t="shared" si="4"/>
        <v>3.4322451995970589E-3</v>
      </c>
    </row>
    <row r="15" spans="1:14" s="16" customFormat="1" ht="12.6" customHeight="1">
      <c r="A15" s="56" t="s">
        <v>95</v>
      </c>
      <c r="B15" s="57"/>
      <c r="C15" s="105">
        <v>0</v>
      </c>
      <c r="D15" s="26">
        <f t="shared" ref="D15:D22" si="5">C15/$C$23*100</f>
        <v>0</v>
      </c>
      <c r="E15" s="98">
        <v>5.2999999999999999E-2</v>
      </c>
      <c r="F15" s="26">
        <f t="shared" si="1"/>
        <v>5.7030824622681898E-3</v>
      </c>
      <c r="G15" s="98">
        <v>0.13600000000000001</v>
      </c>
      <c r="H15" s="26">
        <f t="shared" si="2"/>
        <v>6.2984424322361692E-3</v>
      </c>
      <c r="I15" s="98">
        <f>I16+I17+I18+I19+I20</f>
        <v>0.33600000000000002</v>
      </c>
      <c r="J15" s="23">
        <f t="shared" si="3"/>
        <v>1.1000394180791479E-2</v>
      </c>
      <c r="K15" s="98">
        <f>K16+K17+K18+K19+K20</f>
        <v>0.51200000000000001</v>
      </c>
      <c r="L15" s="20">
        <f t="shared" si="4"/>
        <v>1.2288877917438421E-2</v>
      </c>
    </row>
    <row r="16" spans="1:14" s="16" customFormat="1" ht="12.6" customHeight="1">
      <c r="A16" s="154"/>
      <c r="B16" s="38" t="s">
        <v>63</v>
      </c>
      <c r="C16" s="98">
        <v>0</v>
      </c>
      <c r="D16" s="26">
        <f t="shared" si="5"/>
        <v>0</v>
      </c>
      <c r="E16" s="98">
        <v>0</v>
      </c>
      <c r="F16" s="26">
        <f t="shared" si="1"/>
        <v>0</v>
      </c>
      <c r="G16" s="98">
        <v>0</v>
      </c>
      <c r="H16" s="26">
        <f t="shared" si="2"/>
        <v>0</v>
      </c>
      <c r="I16" s="98">
        <v>0</v>
      </c>
      <c r="J16" s="23">
        <f t="shared" si="3"/>
        <v>0</v>
      </c>
      <c r="K16" s="98">
        <v>0</v>
      </c>
      <c r="L16" s="83">
        <f t="shared" si="4"/>
        <v>0</v>
      </c>
    </row>
    <row r="17" spans="1:13" s="16" customFormat="1" ht="12.6" customHeight="1">
      <c r="A17" s="155"/>
      <c r="B17" s="38" t="s">
        <v>64</v>
      </c>
      <c r="C17" s="98">
        <v>0</v>
      </c>
      <c r="D17" s="26">
        <f t="shared" si="5"/>
        <v>0</v>
      </c>
      <c r="E17" s="98">
        <v>0</v>
      </c>
      <c r="F17" s="26">
        <f t="shared" si="1"/>
        <v>0</v>
      </c>
      <c r="G17" s="98">
        <v>0</v>
      </c>
      <c r="H17" s="22">
        <f t="shared" si="2"/>
        <v>0</v>
      </c>
      <c r="I17" s="98">
        <v>0</v>
      </c>
      <c r="J17" s="23">
        <f t="shared" si="3"/>
        <v>0</v>
      </c>
      <c r="K17" s="98">
        <v>0</v>
      </c>
      <c r="L17" s="83">
        <f t="shared" si="4"/>
        <v>0</v>
      </c>
    </row>
    <row r="18" spans="1:13" s="16" customFormat="1" ht="12.6" customHeight="1">
      <c r="A18" s="155"/>
      <c r="B18" s="38" t="s">
        <v>65</v>
      </c>
      <c r="C18" s="98">
        <v>0</v>
      </c>
      <c r="D18" s="26">
        <f t="shared" si="5"/>
        <v>0</v>
      </c>
      <c r="E18" s="98">
        <v>0</v>
      </c>
      <c r="F18" s="26">
        <f t="shared" si="1"/>
        <v>0</v>
      </c>
      <c r="G18" s="98">
        <v>0</v>
      </c>
      <c r="H18" s="22">
        <f t="shared" si="2"/>
        <v>0</v>
      </c>
      <c r="I18" s="98">
        <v>0</v>
      </c>
      <c r="J18" s="23">
        <f t="shared" si="3"/>
        <v>0</v>
      </c>
      <c r="K18" s="98">
        <v>0</v>
      </c>
      <c r="L18" s="83">
        <f t="shared" si="4"/>
        <v>0</v>
      </c>
    </row>
    <row r="19" spans="1:13" s="16" customFormat="1" ht="12.6" customHeight="1">
      <c r="A19" s="155"/>
      <c r="B19" s="38" t="s">
        <v>66</v>
      </c>
      <c r="C19" s="98">
        <v>0</v>
      </c>
      <c r="D19" s="26">
        <f t="shared" si="5"/>
        <v>0</v>
      </c>
      <c r="E19" s="98">
        <v>5.2999999999999999E-2</v>
      </c>
      <c r="F19" s="22">
        <f t="shared" si="1"/>
        <v>5.7030824622681898E-3</v>
      </c>
      <c r="G19" s="98">
        <v>0.13600000000000001</v>
      </c>
      <c r="H19" s="22">
        <f t="shared" si="2"/>
        <v>6.2984424322361692E-3</v>
      </c>
      <c r="I19" s="98">
        <v>0.33600000000000002</v>
      </c>
      <c r="J19" s="23">
        <f t="shared" si="3"/>
        <v>1.1000394180791479E-2</v>
      </c>
      <c r="K19" s="98">
        <v>0.51200000000000001</v>
      </c>
      <c r="L19" s="20">
        <f t="shared" si="4"/>
        <v>1.2288877917438421E-2</v>
      </c>
    </row>
    <row r="20" spans="1:13" s="16" customFormat="1" ht="12.6" customHeight="1">
      <c r="A20" s="156"/>
      <c r="B20" s="38" t="s">
        <v>67</v>
      </c>
      <c r="C20" s="98">
        <v>0</v>
      </c>
      <c r="D20" s="26">
        <f t="shared" si="5"/>
        <v>0</v>
      </c>
      <c r="E20" s="98">
        <v>0</v>
      </c>
      <c r="F20" s="22">
        <f t="shared" si="1"/>
        <v>0</v>
      </c>
      <c r="G20" s="98">
        <v>0</v>
      </c>
      <c r="H20" s="22">
        <f t="shared" si="2"/>
        <v>0</v>
      </c>
      <c r="I20" s="98">
        <v>0</v>
      </c>
      <c r="J20" s="23">
        <f t="shared" si="3"/>
        <v>0</v>
      </c>
      <c r="K20" s="98">
        <v>0</v>
      </c>
      <c r="L20" s="20">
        <f t="shared" si="4"/>
        <v>0</v>
      </c>
    </row>
    <row r="21" spans="1:13" s="16" customFormat="1" ht="12.6" customHeight="1">
      <c r="A21" s="38" t="s">
        <v>69</v>
      </c>
      <c r="B21" s="25"/>
      <c r="C21" s="98">
        <v>75.450999999999993</v>
      </c>
      <c r="D21" s="26">
        <f t="shared" si="5"/>
        <v>1.974216472779984</v>
      </c>
      <c r="E21" s="98">
        <v>0.21</v>
      </c>
      <c r="F21" s="22">
        <f t="shared" si="1"/>
        <v>2.2597119190119246E-2</v>
      </c>
      <c r="G21" s="98">
        <v>25.600999999999999</v>
      </c>
      <c r="H21" s="22">
        <f t="shared" si="2"/>
        <v>1.1856354757917511</v>
      </c>
      <c r="I21" s="98">
        <v>71.436000000000007</v>
      </c>
      <c r="J21" s="23">
        <f t="shared" si="3"/>
        <v>2.3387623770804171</v>
      </c>
      <c r="K21" s="98">
        <v>92.103999999999999</v>
      </c>
      <c r="L21" s="20">
        <f t="shared" si="4"/>
        <v>2.2106539291166958</v>
      </c>
    </row>
    <row r="22" spans="1:13" s="16" customFormat="1" ht="12.6" customHeight="1">
      <c r="A22" s="38" t="s">
        <v>78</v>
      </c>
      <c r="B22" s="40"/>
      <c r="C22" s="98">
        <v>0</v>
      </c>
      <c r="D22" s="26">
        <f t="shared" si="5"/>
        <v>0</v>
      </c>
      <c r="E22" s="98">
        <v>0</v>
      </c>
      <c r="F22" s="22">
        <f t="shared" si="1"/>
        <v>0</v>
      </c>
      <c r="G22" s="98">
        <v>0</v>
      </c>
      <c r="H22" s="22">
        <f t="shared" si="2"/>
        <v>0</v>
      </c>
      <c r="I22" s="98">
        <v>0</v>
      </c>
      <c r="J22" s="23">
        <f t="shared" si="3"/>
        <v>0</v>
      </c>
      <c r="K22" s="98">
        <v>0</v>
      </c>
      <c r="L22" s="20">
        <f t="shared" si="4"/>
        <v>0</v>
      </c>
    </row>
    <row r="23" spans="1:13" s="16" customFormat="1" ht="12.6" customHeight="1" thickBot="1">
      <c r="A23" s="84" t="s">
        <v>87</v>
      </c>
      <c r="B23" s="28"/>
      <c r="C23" s="106">
        <v>3821.82</v>
      </c>
      <c r="D23" s="29">
        <v>100</v>
      </c>
      <c r="E23" s="106">
        <f>E7+E12+E13+E14+E15+E21+E22</f>
        <v>929.32200000000012</v>
      </c>
      <c r="F23" s="29">
        <v>100</v>
      </c>
      <c r="G23" s="106">
        <v>2159.2640000000001</v>
      </c>
      <c r="H23" s="29">
        <v>100</v>
      </c>
      <c r="I23" s="106">
        <f>I7+I12+I13+I14+I15+I21+I22</f>
        <v>3054.4360000000001</v>
      </c>
      <c r="J23" s="30">
        <v>100</v>
      </c>
      <c r="K23" s="106">
        <f>K7+K12+K13+K14+K15+K21+K22</f>
        <v>4166.3690000000006</v>
      </c>
      <c r="L23" s="29">
        <v>100</v>
      </c>
      <c r="M23" s="70"/>
    </row>
    <row r="24" spans="1:13" ht="12.6" customHeight="1" thickTop="1" thickBot="1">
      <c r="A24" s="85" t="s">
        <v>88</v>
      </c>
      <c r="B24" s="31"/>
      <c r="C24" s="107"/>
      <c r="D24" s="31"/>
      <c r="E24" s="107"/>
      <c r="F24" s="60"/>
      <c r="G24" s="107"/>
      <c r="H24" s="60"/>
      <c r="I24" s="107"/>
      <c r="J24" s="60"/>
      <c r="K24" s="107"/>
      <c r="L24" s="86"/>
      <c r="M24" s="32"/>
    </row>
    <row r="25" spans="1:13" s="16" customFormat="1" ht="12.75" customHeight="1" thickTop="1">
      <c r="A25" s="82" t="s">
        <v>51</v>
      </c>
      <c r="B25" s="27"/>
      <c r="C25" s="98">
        <v>15.782999999999999</v>
      </c>
      <c r="D25" s="33">
        <f t="shared" ref="D25:D32" si="6">C25/$C$49*100</f>
        <v>0.813593606307915</v>
      </c>
      <c r="E25" s="98">
        <f>E26+E27+E28+E29+E30</f>
        <v>1.9620000000000002</v>
      </c>
      <c r="F25" s="33">
        <f t="shared" ref="F25:F48" si="7">E25/$E$49*100</f>
        <v>0.36298916582795576</v>
      </c>
      <c r="G25" s="98">
        <v>4.2059999999999995</v>
      </c>
      <c r="H25" s="33">
        <f t="shared" ref="H25:H48" si="8">G25/$G$49*100</f>
        <v>0.29551562417663485</v>
      </c>
      <c r="I25" s="98">
        <f>I26+I27+I28+I29+I30</f>
        <v>6.0180000000000007</v>
      </c>
      <c r="J25" s="34">
        <f t="shared" ref="J25:J48" si="9">I25/$I$49*100</f>
        <v>0.28253773155722994</v>
      </c>
      <c r="K25" s="98">
        <f>K26+K27+K28+K29+K30</f>
        <v>7.593</v>
      </c>
      <c r="L25" s="20">
        <f t="shared" ref="L25:L48" si="10">K25/$K$49*100</f>
        <v>0.28267159465049685</v>
      </c>
    </row>
    <row r="26" spans="1:13" s="16" customFormat="1" ht="12.6" customHeight="1">
      <c r="A26" s="191"/>
      <c r="B26" s="40" t="s">
        <v>52</v>
      </c>
      <c r="C26" s="99">
        <v>0</v>
      </c>
      <c r="D26" s="35">
        <f t="shared" si="6"/>
        <v>0</v>
      </c>
      <c r="E26" s="99">
        <v>0</v>
      </c>
      <c r="F26" s="35">
        <f t="shared" si="7"/>
        <v>0</v>
      </c>
      <c r="G26" s="99">
        <v>0</v>
      </c>
      <c r="H26" s="35">
        <f t="shared" si="8"/>
        <v>0</v>
      </c>
      <c r="I26" s="99">
        <v>0</v>
      </c>
      <c r="J26" s="36">
        <f t="shared" si="9"/>
        <v>0</v>
      </c>
      <c r="K26" s="99">
        <v>0</v>
      </c>
      <c r="L26" s="20">
        <f t="shared" si="10"/>
        <v>0</v>
      </c>
    </row>
    <row r="27" spans="1:13" s="16" customFormat="1" ht="12.6" customHeight="1">
      <c r="A27" s="192"/>
      <c r="B27" s="41" t="s">
        <v>53</v>
      </c>
      <c r="C27" s="99">
        <v>0</v>
      </c>
      <c r="D27" s="35">
        <f t="shared" si="6"/>
        <v>0</v>
      </c>
      <c r="E27" s="99">
        <v>0</v>
      </c>
      <c r="F27" s="35">
        <f t="shared" si="7"/>
        <v>0</v>
      </c>
      <c r="G27" s="99">
        <v>0</v>
      </c>
      <c r="H27" s="35">
        <f t="shared" si="8"/>
        <v>0</v>
      </c>
      <c r="I27" s="99">
        <v>0</v>
      </c>
      <c r="J27" s="36">
        <f t="shared" si="9"/>
        <v>0</v>
      </c>
      <c r="K27" s="99">
        <v>0</v>
      </c>
      <c r="L27" s="20">
        <f t="shared" si="10"/>
        <v>0</v>
      </c>
    </row>
    <row r="28" spans="1:13" s="16" customFormat="1" ht="12.6" customHeight="1">
      <c r="A28" s="192"/>
      <c r="B28" s="38" t="s">
        <v>54</v>
      </c>
      <c r="C28" s="99">
        <v>0</v>
      </c>
      <c r="D28" s="35">
        <f t="shared" si="6"/>
        <v>0</v>
      </c>
      <c r="E28" s="99">
        <v>0</v>
      </c>
      <c r="F28" s="35">
        <f t="shared" si="7"/>
        <v>0</v>
      </c>
      <c r="G28" s="99">
        <v>0</v>
      </c>
      <c r="H28" s="35">
        <f t="shared" si="8"/>
        <v>0</v>
      </c>
      <c r="I28" s="99">
        <v>0</v>
      </c>
      <c r="J28" s="36">
        <f t="shared" si="9"/>
        <v>0</v>
      </c>
      <c r="K28" s="99">
        <v>0</v>
      </c>
      <c r="L28" s="20">
        <f t="shared" si="10"/>
        <v>0</v>
      </c>
    </row>
    <row r="29" spans="1:13" s="16" customFormat="1" ht="12.6" customHeight="1">
      <c r="A29" s="192"/>
      <c r="B29" s="38" t="s">
        <v>55</v>
      </c>
      <c r="C29" s="98">
        <v>3.4550000000000001</v>
      </c>
      <c r="D29" s="35">
        <f t="shared" si="6"/>
        <v>0.17810086230715619</v>
      </c>
      <c r="E29" s="98">
        <v>0.89600000000000002</v>
      </c>
      <c r="F29" s="35">
        <f t="shared" si="7"/>
        <v>0.16576875259013676</v>
      </c>
      <c r="G29" s="98">
        <v>1.7929999999999999</v>
      </c>
      <c r="H29" s="35">
        <f t="shared" si="8"/>
        <v>0.12597705994976377</v>
      </c>
      <c r="I29" s="98">
        <v>2.6890000000000001</v>
      </c>
      <c r="J29" s="36">
        <f t="shared" si="9"/>
        <v>0.12624525758680477</v>
      </c>
      <c r="K29" s="98">
        <v>3.585</v>
      </c>
      <c r="L29" s="20">
        <f t="shared" si="10"/>
        <v>0.13346209229843686</v>
      </c>
    </row>
    <row r="30" spans="1:13" s="16" customFormat="1" ht="12.6" customHeight="1">
      <c r="A30" s="193"/>
      <c r="B30" s="38" t="s">
        <v>56</v>
      </c>
      <c r="C30" s="98">
        <v>12.327999999999999</v>
      </c>
      <c r="D30" s="35">
        <f t="shared" si="6"/>
        <v>0.63549274400075872</v>
      </c>
      <c r="E30" s="98">
        <v>1.0660000000000001</v>
      </c>
      <c r="F30" s="35">
        <f t="shared" si="7"/>
        <v>0.197220413237819</v>
      </c>
      <c r="G30" s="98">
        <v>2.4129999999999998</v>
      </c>
      <c r="H30" s="35">
        <f t="shared" si="8"/>
        <v>0.16953856422687114</v>
      </c>
      <c r="I30" s="98">
        <v>3.3290000000000002</v>
      </c>
      <c r="J30" s="36">
        <f t="shared" si="9"/>
        <v>0.15629247397042512</v>
      </c>
      <c r="K30" s="98">
        <v>4.008</v>
      </c>
      <c r="L30" s="20">
        <f t="shared" si="10"/>
        <v>0.14920950235205996</v>
      </c>
    </row>
    <row r="31" spans="1:13" s="16" customFormat="1" ht="12.6" customHeight="1">
      <c r="A31" s="38" t="s">
        <v>60</v>
      </c>
      <c r="B31" s="40"/>
      <c r="C31" s="98">
        <v>617.34400000000005</v>
      </c>
      <c r="D31" s="35">
        <f t="shared" si="6"/>
        <v>31.823299201200882</v>
      </c>
      <c r="E31" s="98">
        <v>134.648</v>
      </c>
      <c r="F31" s="35">
        <f t="shared" si="7"/>
        <v>24.911195311112426</v>
      </c>
      <c r="G31" s="98">
        <v>252.113</v>
      </c>
      <c r="H31" s="35">
        <f t="shared" si="8"/>
        <v>17.713583109378021</v>
      </c>
      <c r="I31" s="98">
        <v>442.37799999999999</v>
      </c>
      <c r="J31" s="36">
        <f t="shared" si="9"/>
        <v>20.769105452114363</v>
      </c>
      <c r="K31" s="98">
        <v>426.57</v>
      </c>
      <c r="L31" s="20">
        <f t="shared" si="10"/>
        <v>15.880313727125305</v>
      </c>
    </row>
    <row r="32" spans="1:13" s="16" customFormat="1" ht="12.6" customHeight="1">
      <c r="A32" s="55" t="s">
        <v>92</v>
      </c>
      <c r="B32" s="41"/>
      <c r="C32" s="98">
        <v>2.4129999999999998</v>
      </c>
      <c r="D32" s="35">
        <f t="shared" si="6"/>
        <v>0.12438708559975917</v>
      </c>
      <c r="E32" s="98">
        <v>0</v>
      </c>
      <c r="F32" s="35">
        <f t="shared" si="7"/>
        <v>0</v>
      </c>
      <c r="G32" s="98">
        <v>4.2000000000000003E-2</v>
      </c>
      <c r="H32" s="35">
        <f t="shared" si="8"/>
        <v>2.9509406123201776E-3</v>
      </c>
      <c r="I32" s="98">
        <v>0</v>
      </c>
      <c r="J32" s="36">
        <f t="shared" si="9"/>
        <v>0</v>
      </c>
      <c r="K32" s="98">
        <v>0</v>
      </c>
      <c r="L32" s="20">
        <f t="shared" si="10"/>
        <v>0</v>
      </c>
    </row>
    <row r="33" spans="1:12" s="16" customFormat="1" ht="12.6" customHeight="1">
      <c r="A33" s="56" t="s">
        <v>96</v>
      </c>
      <c r="B33" s="57"/>
      <c r="C33" s="105">
        <v>8.4489999999999998</v>
      </c>
      <c r="D33" s="35">
        <f t="shared" ref="D33:D48" si="11">C33/$C$49*100</f>
        <v>0.43553522015431623</v>
      </c>
      <c r="E33" s="98">
        <f>E34+E35+E36+E37+E38</f>
        <v>2.1070000000000002</v>
      </c>
      <c r="F33" s="35">
        <f t="shared" si="7"/>
        <v>0.3898155822627436</v>
      </c>
      <c r="G33" s="98">
        <v>2.758</v>
      </c>
      <c r="H33" s="35">
        <f t="shared" si="8"/>
        <v>0.19377843354235832</v>
      </c>
      <c r="I33" s="98">
        <f>I34+I35+I36+I37+I38</f>
        <v>31.330999999999996</v>
      </c>
      <c r="J33" s="36">
        <f t="shared" si="9"/>
        <v>1.4709520883050129</v>
      </c>
      <c r="K33" s="98">
        <f>K34+K35+K36+K37+K38</f>
        <v>27.640999999999998</v>
      </c>
      <c r="L33" s="20">
        <f t="shared" si="10"/>
        <v>1.0290169297687848</v>
      </c>
    </row>
    <row r="34" spans="1:12" s="16" customFormat="1" ht="12.6" customHeight="1">
      <c r="A34" s="154"/>
      <c r="B34" s="38" t="s">
        <v>63</v>
      </c>
      <c r="C34" s="98">
        <v>8.4489999999999998</v>
      </c>
      <c r="D34" s="35">
        <f t="shared" si="11"/>
        <v>0.43553522015431623</v>
      </c>
      <c r="E34" s="98">
        <v>2.1070000000000002</v>
      </c>
      <c r="F34" s="35">
        <f t="shared" si="7"/>
        <v>0.3898155822627436</v>
      </c>
      <c r="G34" s="98">
        <v>2.758</v>
      </c>
      <c r="H34" s="35">
        <f t="shared" si="8"/>
        <v>0.19377843354235832</v>
      </c>
      <c r="I34" s="98">
        <v>10.340999999999999</v>
      </c>
      <c r="J34" s="36">
        <f t="shared" si="9"/>
        <v>0.48549728847346529</v>
      </c>
      <c r="K34" s="98">
        <v>6.6509999999999998</v>
      </c>
      <c r="L34" s="20">
        <f t="shared" si="10"/>
        <v>0.2476028942473929</v>
      </c>
    </row>
    <row r="35" spans="1:12" s="16" customFormat="1" ht="12.6" customHeight="1">
      <c r="A35" s="155"/>
      <c r="B35" s="38" t="s">
        <v>64</v>
      </c>
      <c r="C35" s="98">
        <v>0</v>
      </c>
      <c r="D35" s="35">
        <f t="shared" si="11"/>
        <v>0</v>
      </c>
      <c r="E35" s="98">
        <v>0</v>
      </c>
      <c r="F35" s="35">
        <f t="shared" si="7"/>
        <v>0</v>
      </c>
      <c r="G35" s="98">
        <v>0</v>
      </c>
      <c r="H35" s="35">
        <f t="shared" si="8"/>
        <v>0</v>
      </c>
      <c r="I35" s="98">
        <v>0</v>
      </c>
      <c r="J35" s="36">
        <f t="shared" si="9"/>
        <v>0</v>
      </c>
      <c r="K35" s="98">
        <v>0</v>
      </c>
      <c r="L35" s="20">
        <f t="shared" si="10"/>
        <v>0</v>
      </c>
    </row>
    <row r="36" spans="1:12" s="16" customFormat="1" ht="12.6" customHeight="1">
      <c r="A36" s="155"/>
      <c r="B36" s="38" t="s">
        <v>65</v>
      </c>
      <c r="C36" s="98">
        <v>0</v>
      </c>
      <c r="D36" s="35">
        <f t="shared" si="11"/>
        <v>0</v>
      </c>
      <c r="E36" s="98">
        <v>0</v>
      </c>
      <c r="F36" s="35">
        <f t="shared" si="7"/>
        <v>0</v>
      </c>
      <c r="G36" s="98">
        <v>0</v>
      </c>
      <c r="H36" s="35">
        <f t="shared" si="8"/>
        <v>0</v>
      </c>
      <c r="I36" s="98">
        <v>20.99</v>
      </c>
      <c r="J36" s="36">
        <f t="shared" si="9"/>
        <v>0.98545479983154793</v>
      </c>
      <c r="K36" s="98">
        <v>20.99</v>
      </c>
      <c r="L36" s="20">
        <f t="shared" si="10"/>
        <v>0.78141403552139177</v>
      </c>
    </row>
    <row r="37" spans="1:12" s="16" customFormat="1" ht="12.6" customHeight="1">
      <c r="A37" s="155"/>
      <c r="B37" s="38" t="s">
        <v>66</v>
      </c>
      <c r="C37" s="98">
        <v>0</v>
      </c>
      <c r="D37" s="35">
        <f t="shared" si="11"/>
        <v>0</v>
      </c>
      <c r="E37" s="98">
        <v>0</v>
      </c>
      <c r="F37" s="35">
        <f t="shared" si="7"/>
        <v>0</v>
      </c>
      <c r="G37" s="98">
        <v>0</v>
      </c>
      <c r="H37" s="35">
        <f t="shared" si="8"/>
        <v>0</v>
      </c>
      <c r="I37" s="98">
        <v>0</v>
      </c>
      <c r="J37" s="36">
        <f t="shared" si="9"/>
        <v>0</v>
      </c>
      <c r="K37" s="98">
        <v>0</v>
      </c>
      <c r="L37" s="20">
        <f t="shared" si="10"/>
        <v>0</v>
      </c>
    </row>
    <row r="38" spans="1:12" s="16" customFormat="1" ht="12.6" customHeight="1">
      <c r="A38" s="156"/>
      <c r="B38" s="38" t="s">
        <v>67</v>
      </c>
      <c r="C38" s="98">
        <v>0</v>
      </c>
      <c r="D38" s="35">
        <f t="shared" si="11"/>
        <v>0</v>
      </c>
      <c r="E38" s="98">
        <v>0</v>
      </c>
      <c r="F38" s="35">
        <f t="shared" si="7"/>
        <v>0</v>
      </c>
      <c r="G38" s="98">
        <v>0</v>
      </c>
      <c r="H38" s="35">
        <f t="shared" si="8"/>
        <v>0</v>
      </c>
      <c r="I38" s="98">
        <v>0</v>
      </c>
      <c r="J38" s="36">
        <f t="shared" si="9"/>
        <v>0</v>
      </c>
      <c r="K38" s="98">
        <v>0</v>
      </c>
      <c r="L38" s="20">
        <f t="shared" si="10"/>
        <v>0</v>
      </c>
    </row>
    <row r="39" spans="1:12" s="16" customFormat="1" ht="12.6" customHeight="1">
      <c r="A39" s="87" t="s">
        <v>70</v>
      </c>
      <c r="B39" s="37"/>
      <c r="C39" s="101">
        <v>1694.856</v>
      </c>
      <c r="D39" s="35">
        <f t="shared" si="11"/>
        <v>87.367674409973233</v>
      </c>
      <c r="E39" s="101">
        <f>E40+E41+E42+E43+E44</f>
        <v>402.04999999999995</v>
      </c>
      <c r="F39" s="35">
        <f t="shared" si="7"/>
        <v>74.383177431768402</v>
      </c>
      <c r="G39" s="101">
        <v>859.95100000000002</v>
      </c>
      <c r="H39" s="35">
        <f t="shared" si="8"/>
        <v>60.4205792977464</v>
      </c>
      <c r="I39" s="101">
        <f>I40+I41+I42+I43+I44</f>
        <v>1234.6179999999999</v>
      </c>
      <c r="J39" s="36">
        <f t="shared" si="9"/>
        <v>57.963803432988371</v>
      </c>
      <c r="K39" s="101">
        <f>K40+K41+K42+K43+K44</f>
        <v>1462.6619999999998</v>
      </c>
      <c r="L39" s="20">
        <f t="shared" si="10"/>
        <v>54.451863555206771</v>
      </c>
    </row>
    <row r="40" spans="1:12" s="16" customFormat="1" ht="12.6" customHeight="1">
      <c r="A40" s="191"/>
      <c r="B40" s="40" t="s">
        <v>71</v>
      </c>
      <c r="C40" s="102">
        <v>307.78699999999998</v>
      </c>
      <c r="D40" s="35">
        <f t="shared" si="11"/>
        <v>15.866028974510183</v>
      </c>
      <c r="E40" s="102">
        <v>77.819000000000003</v>
      </c>
      <c r="F40" s="35">
        <f t="shared" si="7"/>
        <v>14.397275176129302</v>
      </c>
      <c r="G40" s="102">
        <v>147.06299999999999</v>
      </c>
      <c r="H40" s="35">
        <f t="shared" si="8"/>
        <v>10.332718554039101</v>
      </c>
      <c r="I40" s="102">
        <v>214.6</v>
      </c>
      <c r="J40" s="36">
        <f t="shared" si="9"/>
        <v>10.07520724363269</v>
      </c>
      <c r="K40" s="102">
        <v>263.923</v>
      </c>
      <c r="L40" s="20">
        <f t="shared" si="10"/>
        <v>9.8253042637881052</v>
      </c>
    </row>
    <row r="41" spans="1:12" s="16" customFormat="1" ht="12.6" customHeight="1">
      <c r="A41" s="192"/>
      <c r="B41" s="40" t="s">
        <v>72</v>
      </c>
      <c r="C41" s="102">
        <v>661.53300000000002</v>
      </c>
      <c r="D41" s="35">
        <f t="shared" si="11"/>
        <v>34.101186033180888</v>
      </c>
      <c r="E41" s="102">
        <v>152.595</v>
      </c>
      <c r="F41" s="35">
        <f t="shared" si="7"/>
        <v>28.231565626665088</v>
      </c>
      <c r="G41" s="102">
        <v>341.24799999999999</v>
      </c>
      <c r="H41" s="35">
        <f t="shared" si="8"/>
        <v>23.976251954119903</v>
      </c>
      <c r="I41" s="102">
        <v>472.18</v>
      </c>
      <c r="J41" s="36">
        <f t="shared" si="9"/>
        <v>22.168272862527886</v>
      </c>
      <c r="K41" s="102">
        <v>573.31899999999996</v>
      </c>
      <c r="L41" s="20">
        <f t="shared" si="10"/>
        <v>21.343473722300565</v>
      </c>
    </row>
    <row r="42" spans="1:12" s="16" customFormat="1" ht="12.6" customHeight="1">
      <c r="A42" s="192"/>
      <c r="B42" s="40" t="s">
        <v>73</v>
      </c>
      <c r="C42" s="102">
        <v>224.375</v>
      </c>
      <c r="D42" s="35">
        <f t="shared" si="11"/>
        <v>11.566246303956056</v>
      </c>
      <c r="E42" s="102">
        <v>55.438000000000002</v>
      </c>
      <c r="F42" s="35">
        <f t="shared" si="7"/>
        <v>10.256571546977682</v>
      </c>
      <c r="G42" s="102">
        <v>117.004</v>
      </c>
      <c r="H42" s="35">
        <f t="shared" si="8"/>
        <v>8.2207584619978586</v>
      </c>
      <c r="I42" s="102">
        <v>164.50899999999999</v>
      </c>
      <c r="J42" s="36">
        <f t="shared" si="9"/>
        <v>7.7234961250828054</v>
      </c>
      <c r="K42" s="102">
        <v>189.78200000000001</v>
      </c>
      <c r="L42" s="20">
        <f t="shared" si="10"/>
        <v>7.0651890657132359</v>
      </c>
    </row>
    <row r="43" spans="1:12" s="16" customFormat="1" ht="12.6" customHeight="1">
      <c r="A43" s="192"/>
      <c r="B43" s="40" t="s">
        <v>74</v>
      </c>
      <c r="C43" s="102">
        <v>3.5999999999999997E-2</v>
      </c>
      <c r="D43" s="35">
        <f t="shared" si="11"/>
        <v>1.8557542816375174E-3</v>
      </c>
      <c r="E43" s="102">
        <v>7.0000000000000001E-3</v>
      </c>
      <c r="F43" s="35">
        <f t="shared" si="7"/>
        <v>1.2950683796104435E-3</v>
      </c>
      <c r="G43" s="102">
        <v>4.1000000000000002E-2</v>
      </c>
      <c r="H43" s="35">
        <f t="shared" si="8"/>
        <v>2.8806801215506498E-3</v>
      </c>
      <c r="I43" s="102">
        <v>5.7000000000000002E-2</v>
      </c>
      <c r="J43" s="36">
        <f t="shared" si="9"/>
        <v>2.6760802091661856E-3</v>
      </c>
      <c r="K43" s="102">
        <v>0.03</v>
      </c>
      <c r="L43" s="20">
        <f t="shared" si="10"/>
        <v>1.1168375924555385E-3</v>
      </c>
    </row>
    <row r="44" spans="1:12" s="16" customFormat="1" ht="12.6" customHeight="1">
      <c r="A44" s="193"/>
      <c r="B44" s="40" t="s">
        <v>56</v>
      </c>
      <c r="C44" s="102">
        <v>501.125</v>
      </c>
      <c r="D44" s="35">
        <f t="shared" si="11"/>
        <v>25.832357344044471</v>
      </c>
      <c r="E44" s="102">
        <v>116.191</v>
      </c>
      <c r="F44" s="35">
        <f t="shared" si="7"/>
        <v>21.496470013616722</v>
      </c>
      <c r="G44" s="102">
        <v>254.595</v>
      </c>
      <c r="H44" s="35">
        <f t="shared" si="8"/>
        <v>17.887969647467987</v>
      </c>
      <c r="I44" s="102">
        <v>383.27199999999999</v>
      </c>
      <c r="J44" s="36">
        <f t="shared" si="9"/>
        <v>17.994151121535829</v>
      </c>
      <c r="K44" s="102">
        <v>435.608</v>
      </c>
      <c r="L44" s="20">
        <f t="shared" si="10"/>
        <v>16.21677966581241</v>
      </c>
    </row>
    <row r="45" spans="1:12" s="16" customFormat="1" ht="12.6" customHeight="1">
      <c r="A45" s="189" t="s">
        <v>75</v>
      </c>
      <c r="B45" s="190"/>
      <c r="C45" s="101">
        <v>81.394000000000005</v>
      </c>
      <c r="D45" s="35">
        <f t="shared" si="11"/>
        <v>4.1957573333223364</v>
      </c>
      <c r="E45" s="101">
        <v>20.033999999999999</v>
      </c>
      <c r="F45" s="35">
        <f t="shared" si="7"/>
        <v>3.7064857024450895</v>
      </c>
      <c r="G45" s="101">
        <v>46.095999999999997</v>
      </c>
      <c r="H45" s="35">
        <f t="shared" si="8"/>
        <v>3.2387275825121637</v>
      </c>
      <c r="I45" s="101">
        <v>64.619</v>
      </c>
      <c r="J45" s="36">
        <f t="shared" si="9"/>
        <v>3.0337829304580657</v>
      </c>
      <c r="K45" s="101">
        <v>71.885999999999996</v>
      </c>
      <c r="L45" s="20">
        <f t="shared" si="10"/>
        <v>2.676166239041962</v>
      </c>
    </row>
    <row r="46" spans="1:12" s="16" customFormat="1" ht="12.6" customHeight="1">
      <c r="A46" s="38" t="s">
        <v>76</v>
      </c>
      <c r="B46" s="27"/>
      <c r="C46" s="101">
        <v>291.262</v>
      </c>
      <c r="D46" s="35">
        <f t="shared" si="11"/>
        <v>15.014186210508518</v>
      </c>
      <c r="E46" s="101">
        <v>14.321</v>
      </c>
      <c r="F46" s="35">
        <f t="shared" si="7"/>
        <v>2.6495248949144514</v>
      </c>
      <c r="G46" s="101">
        <v>172.34</v>
      </c>
      <c r="H46" s="35">
        <f t="shared" si="8"/>
        <v>12.108692979220463</v>
      </c>
      <c r="I46" s="101">
        <v>259.64800000000002</v>
      </c>
      <c r="J46" s="36">
        <f t="shared" si="9"/>
        <v>12.190155686834768</v>
      </c>
      <c r="K46" s="101">
        <v>434.26</v>
      </c>
      <c r="L46" s="20">
        <f t="shared" si="10"/>
        <v>16.166596429991408</v>
      </c>
    </row>
    <row r="47" spans="1:12" s="16" customFormat="1" ht="12.6" customHeight="1">
      <c r="A47" s="69" t="s">
        <v>77</v>
      </c>
      <c r="B47" s="24"/>
      <c r="C47" s="98">
        <v>98.296999999999997</v>
      </c>
      <c r="D47" s="35">
        <f t="shared" si="11"/>
        <v>5.0670855172811962</v>
      </c>
      <c r="E47" s="98">
        <v>0</v>
      </c>
      <c r="F47" s="35">
        <f t="shared" si="7"/>
        <v>0</v>
      </c>
      <c r="G47" s="98">
        <v>0</v>
      </c>
      <c r="H47" s="35">
        <f t="shared" si="8"/>
        <v>0</v>
      </c>
      <c r="I47" s="98">
        <v>0</v>
      </c>
      <c r="J47" s="36">
        <f t="shared" si="9"/>
        <v>0</v>
      </c>
      <c r="K47" s="98">
        <v>0</v>
      </c>
      <c r="L47" s="20">
        <f t="shared" si="10"/>
        <v>0</v>
      </c>
    </row>
    <row r="48" spans="1:12" s="16" customFormat="1" ht="12.6" customHeight="1">
      <c r="A48" s="40" t="s">
        <v>79</v>
      </c>
      <c r="B48" s="24"/>
      <c r="C48" s="99">
        <v>84.457999999999998</v>
      </c>
      <c r="D48" s="35">
        <f t="shared" si="11"/>
        <v>4.3537026421817071</v>
      </c>
      <c r="E48" s="99">
        <v>-34.61</v>
      </c>
      <c r="F48" s="35">
        <f t="shared" si="7"/>
        <v>-6.4031880883310643</v>
      </c>
      <c r="G48" s="99">
        <v>85.769000000000005</v>
      </c>
      <c r="H48" s="35">
        <f t="shared" si="8"/>
        <v>6.0261720328116501</v>
      </c>
      <c r="I48" s="99">
        <v>91.369</v>
      </c>
      <c r="J48" s="36">
        <f t="shared" si="9"/>
        <v>4.2896626777421965</v>
      </c>
      <c r="K48" s="99">
        <v>255.54400000000001</v>
      </c>
      <c r="L48" s="20">
        <f t="shared" si="10"/>
        <v>9.5133715242152732</v>
      </c>
    </row>
    <row r="49" spans="1:12" s="16" customFormat="1" ht="12.6" customHeight="1">
      <c r="A49" s="88" t="s">
        <v>89</v>
      </c>
      <c r="B49" s="89"/>
      <c r="C49" s="108">
        <v>1939.912</v>
      </c>
      <c r="D49" s="90">
        <v>100</v>
      </c>
      <c r="E49" s="108">
        <f>E25+E31+E32+E33+E39+E45+E46+E47+E48</f>
        <v>540.51199999999994</v>
      </c>
      <c r="F49" s="90">
        <v>100</v>
      </c>
      <c r="G49" s="108">
        <v>1423.2749999999999</v>
      </c>
      <c r="H49" s="90">
        <v>100</v>
      </c>
      <c r="I49" s="108">
        <f>I25+I31+I32+I33+I39+I45+I46+I47+I48</f>
        <v>2129.9809999999998</v>
      </c>
      <c r="J49" s="90">
        <v>100</v>
      </c>
      <c r="K49" s="108">
        <f>K25+K31+K32+K33+K39+K45+K46+K47+K48</f>
        <v>2686.1559999999999</v>
      </c>
      <c r="L49" s="90">
        <v>100</v>
      </c>
    </row>
    <row r="50" spans="1:12">
      <c r="A50" s="63"/>
      <c r="K50" s="111"/>
    </row>
    <row r="51" spans="1:12">
      <c r="E51" s="111"/>
      <c r="K51" s="111"/>
    </row>
    <row r="55" spans="1:12">
      <c r="B55" s="14" t="s">
        <v>103</v>
      </c>
    </row>
  </sheetData>
  <mergeCells count="14">
    <mergeCell ref="K4:L4"/>
    <mergeCell ref="I4:J4"/>
    <mergeCell ref="A3:B5"/>
    <mergeCell ref="C4:D4"/>
    <mergeCell ref="C3:D3"/>
    <mergeCell ref="E3:L3"/>
    <mergeCell ref="A16:A20"/>
    <mergeCell ref="E4:F4"/>
    <mergeCell ref="G4:H4"/>
    <mergeCell ref="A45:B45"/>
    <mergeCell ref="A40:A44"/>
    <mergeCell ref="A26:A30"/>
    <mergeCell ref="A34:A38"/>
    <mergeCell ref="A8:A11"/>
  </mergeCells>
  <phoneticPr fontId="0" type="noConversion"/>
  <printOptions horizontalCentered="1"/>
  <pageMargins left="0.59055118110236227" right="0.59055118110236227" top="0.93" bottom="0.59055118110236227" header="0.51181102362204722" footer="0.39370078740157483"/>
  <pageSetup paperSize="9" scale="73" orientation="landscape" r:id="rId1"/>
  <headerFooter alignWithMargins="0">
    <oddFooter>&amp;L&amp;"Times New Roman,Regular"&amp;11 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2:T44"/>
  <sheetViews>
    <sheetView zoomScaleNormal="100" workbookViewId="0">
      <selection activeCell="U54" sqref="U54"/>
    </sheetView>
  </sheetViews>
  <sheetFormatPr defaultRowHeight="15.75"/>
  <cols>
    <col min="1" max="1" width="7" style="65" customWidth="1"/>
    <col min="2" max="2" width="76.7109375" style="65" customWidth="1"/>
    <col min="3" max="3" width="12.5703125" style="65" customWidth="1"/>
    <col min="4" max="4" width="51.5703125" style="65" customWidth="1"/>
    <col min="5" max="8" width="9.140625" style="65"/>
    <col min="9" max="16384" width="9.140625" style="14"/>
  </cols>
  <sheetData>
    <row r="2" spans="1:14" ht="27.75" customHeight="1">
      <c r="B2" s="62"/>
      <c r="C2" s="66" t="s">
        <v>101</v>
      </c>
      <c r="I2" s="206"/>
      <c r="J2" s="206"/>
    </row>
    <row r="3" spans="1:14" ht="65.25" customHeight="1">
      <c r="A3" s="207" t="s">
        <v>126</v>
      </c>
      <c r="B3" s="207"/>
      <c r="C3" s="207"/>
    </row>
    <row r="4" spans="1:14" ht="17.25" customHeight="1"/>
    <row r="5" spans="1:14" ht="18.75" customHeight="1">
      <c r="A5" s="67" t="s">
        <v>97</v>
      </c>
      <c r="B5" s="113" t="s">
        <v>112</v>
      </c>
    </row>
    <row r="6" spans="1:14" ht="18.75" customHeight="1">
      <c r="A6" s="68" t="s">
        <v>106</v>
      </c>
      <c r="B6" s="113" t="s">
        <v>102</v>
      </c>
    </row>
    <row r="7" spans="1:14" ht="18.75" customHeight="1">
      <c r="A7" s="68" t="s">
        <v>98</v>
      </c>
      <c r="B7" s="114" t="s">
        <v>110</v>
      </c>
      <c r="C7" s="110"/>
      <c r="D7" s="110"/>
      <c r="E7" s="110"/>
      <c r="M7" s="62"/>
      <c r="N7" s="62"/>
    </row>
    <row r="8" spans="1:14" ht="18.75" customHeight="1">
      <c r="A8" s="68" t="s">
        <v>99</v>
      </c>
      <c r="B8" s="115" t="s">
        <v>109</v>
      </c>
      <c r="C8" s="110"/>
      <c r="D8" s="110"/>
      <c r="E8" s="110"/>
      <c r="M8" s="62"/>
      <c r="N8" s="62"/>
    </row>
    <row r="9" spans="1:14" ht="18.75" customHeight="1">
      <c r="A9" s="68" t="s">
        <v>100</v>
      </c>
      <c r="B9" s="113" t="s">
        <v>119</v>
      </c>
    </row>
    <row r="11" spans="1:14" ht="17.25" customHeight="1">
      <c r="A11" s="74" t="s">
        <v>107</v>
      </c>
      <c r="B11" s="75" t="s">
        <v>108</v>
      </c>
    </row>
    <row r="25" spans="20:20">
      <c r="T25" s="14" t="s">
        <v>111</v>
      </c>
    </row>
    <row r="44" spans="2:2">
      <c r="B44" s="65" t="s">
        <v>103</v>
      </c>
    </row>
  </sheetData>
  <mergeCells count="2">
    <mergeCell ref="I2:J2"/>
    <mergeCell ref="A3:C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MBP</vt:lpstr>
      <vt:lpstr>PZP</vt:lpstr>
      <vt:lpstr>Ienākumi un izdevumi</vt:lpstr>
      <vt:lpstr>Saraksts</vt:lpstr>
      <vt:lpstr>'Ienākumi un izdevumi'!Print_Area</vt:lpstr>
      <vt:lpstr>MBP!Print_Area</vt:lpstr>
      <vt:lpstr>PZP!Print_Area</vt:lpstr>
      <vt:lpstr>Saraksts!Print_Area</vt:lpstr>
    </vt:vector>
  </TitlesOfParts>
  <Company>Finansu un kapitala tirgus komisija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Benita Tvardovska</dc:creator>
  <cp:lastModifiedBy>Tvardovska</cp:lastModifiedBy>
  <cp:lastPrinted>2013-02-05T14:59:44Z</cp:lastPrinted>
  <dcterms:created xsi:type="dcterms:W3CDTF">2003-11-05T13:11:07Z</dcterms:created>
  <dcterms:modified xsi:type="dcterms:W3CDTF">2013-02-05T15:02:36Z</dcterms:modified>
</cp:coreProperties>
</file>